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O:\08_Finance_Investor_Relation\Financials\Q4-22\"/>
    </mc:Choice>
  </mc:AlternateContent>
  <xr:revisionPtr revIDLastSave="0" documentId="8_{76B07E99-7430-42FE-AB23-66958C0E5751}" xr6:coauthVersionLast="44" xr6:coauthVersionMax="44" xr10:uidLastSave="{00000000-0000-0000-0000-000000000000}"/>
  <bookViews>
    <workbookView xWindow="-110" yWindow="-110" windowWidth="19420" windowHeight="10420" xr2:uid="{00000000-000D-0000-FFFF-FFFF00000000}"/>
  </bookViews>
  <sheets>
    <sheet name="Q4-22 Data Supplement" sheetId="6" r:id="rId1"/>
  </sheets>
  <definedNames>
    <definedName name="_xlnm.Print_Area" localSheetId="0">'Q4-22 Data Supplement'!$B$1:$P$180</definedName>
    <definedName name="_xlnm.Print_Titles" localSheetId="0">'Q4-22 Data Supplement'!$7:$8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M130" i="6" l="1"/>
  <c r="G104" i="6"/>
  <c r="O103" i="6"/>
  <c r="O102" i="6"/>
  <c r="O101" i="6"/>
  <c r="O100" i="6"/>
  <c r="P103" i="6"/>
  <c r="P102" i="6"/>
  <c r="P101" i="6"/>
  <c r="P100" i="6"/>
  <c r="H40" i="6" l="1"/>
  <c r="H58" i="6" l="1"/>
  <c r="H57" i="6"/>
  <c r="H56" i="6"/>
  <c r="H55" i="6"/>
  <c r="P52" i="6"/>
  <c r="L52" i="6"/>
  <c r="L37" i="6" l="1"/>
  <c r="L38" i="6"/>
  <c r="O17" i="6" l="1"/>
  <c r="N17" i="6"/>
  <c r="M17" i="6"/>
  <c r="L17" i="6"/>
  <c r="K17" i="6"/>
  <c r="J17" i="6"/>
  <c r="I17" i="6"/>
  <c r="G17" i="6"/>
  <c r="F17" i="6"/>
  <c r="E17" i="6"/>
  <c r="D17" i="6"/>
  <c r="O34" i="6" l="1"/>
  <c r="N34" i="6"/>
  <c r="M34" i="6"/>
  <c r="L34" i="6"/>
  <c r="K34" i="6"/>
  <c r="J34" i="6"/>
  <c r="I34" i="6"/>
  <c r="H34" i="6"/>
  <c r="G34" i="6"/>
  <c r="F34" i="6"/>
  <c r="E34" i="6"/>
  <c r="D34" i="6"/>
  <c r="I52" i="6" l="1"/>
  <c r="J52" i="6"/>
  <c r="K52" i="6"/>
  <c r="G51" i="6" l="1"/>
  <c r="P20" i="6" l="1"/>
  <c r="P23" i="6"/>
  <c r="P22" i="6"/>
  <c r="P21" i="6"/>
  <c r="P34" i="6" l="1"/>
  <c r="P29" i="6"/>
  <c r="P28" i="6"/>
  <c r="N104" i="6"/>
  <c r="M132" i="6"/>
  <c r="D35" i="6"/>
  <c r="E35" i="6"/>
  <c r="F35" i="6"/>
  <c r="G35" i="6"/>
  <c r="I35" i="6"/>
  <c r="J35" i="6"/>
  <c r="K35" i="6"/>
  <c r="L35" i="6"/>
  <c r="M35" i="6"/>
  <c r="N35" i="6"/>
  <c r="O35" i="6"/>
  <c r="D36" i="6"/>
  <c r="E36" i="6"/>
  <c r="F36" i="6"/>
  <c r="G36" i="6"/>
  <c r="I36" i="6"/>
  <c r="J36" i="6"/>
  <c r="K36" i="6"/>
  <c r="L36" i="6"/>
  <c r="M36" i="6"/>
  <c r="N36" i="6"/>
  <c r="O36" i="6"/>
  <c r="D40" i="6"/>
  <c r="E40" i="6"/>
  <c r="F40" i="6"/>
  <c r="G40" i="6"/>
  <c r="N40" i="6"/>
  <c r="O40" i="6"/>
  <c r="I42" i="6"/>
  <c r="I40" i="6" s="1"/>
  <c r="M42" i="6"/>
  <c r="M40" i="6" s="1"/>
  <c r="G46" i="6"/>
  <c r="G47" i="6"/>
  <c r="G48" i="6"/>
  <c r="P48" i="6"/>
  <c r="G49" i="6"/>
  <c r="P49" i="6"/>
  <c r="F51" i="6"/>
  <c r="I51" i="6"/>
  <c r="J51" i="6"/>
  <c r="K51" i="6"/>
  <c r="L51" i="6"/>
  <c r="M51" i="6"/>
  <c r="N51" i="6"/>
  <c r="O51" i="6"/>
  <c r="H51" i="6"/>
  <c r="G55" i="6"/>
  <c r="G56" i="6"/>
  <c r="G57" i="6"/>
  <c r="G58" i="6"/>
  <c r="G60" i="6"/>
  <c r="G61" i="6"/>
  <c r="P61" i="6"/>
  <c r="H65" i="6"/>
  <c r="H66" i="6"/>
  <c r="H68" i="6"/>
  <c r="H69" i="6"/>
  <c r="H70" i="6"/>
  <c r="O71" i="6"/>
  <c r="O72" i="6" s="1"/>
  <c r="O97" i="6" s="1"/>
  <c r="F72" i="6"/>
  <c r="G72" i="6"/>
  <c r="I72" i="6"/>
  <c r="J72" i="6"/>
  <c r="K72" i="6"/>
  <c r="L72" i="6"/>
  <c r="M72" i="6"/>
  <c r="N72" i="6"/>
  <c r="H75" i="6"/>
  <c r="H76" i="6"/>
  <c r="H77" i="6"/>
  <c r="H78" i="6"/>
  <c r="F79" i="6"/>
  <c r="G79" i="6"/>
  <c r="I79" i="6"/>
  <c r="J79" i="6"/>
  <c r="K79" i="6"/>
  <c r="L79" i="6"/>
  <c r="M79" i="6"/>
  <c r="N79" i="6"/>
  <c r="O79" i="6"/>
  <c r="O98" i="6" s="1"/>
  <c r="O82" i="6"/>
  <c r="H83" i="6"/>
  <c r="H84" i="6"/>
  <c r="H85" i="6"/>
  <c r="N86" i="6"/>
  <c r="N87" i="6" s="1"/>
  <c r="F87" i="6"/>
  <c r="G87" i="6"/>
  <c r="I87" i="6"/>
  <c r="J87" i="6"/>
  <c r="K87" i="6"/>
  <c r="L87" i="6"/>
  <c r="M87" i="6"/>
  <c r="H89" i="6"/>
  <c r="H100" i="6" s="1"/>
  <c r="H90" i="6"/>
  <c r="H101" i="6" s="1"/>
  <c r="N91" i="6"/>
  <c r="H91" i="6" s="1"/>
  <c r="H102" i="6" s="1"/>
  <c r="H92" i="6"/>
  <c r="H103" i="6" s="1"/>
  <c r="F104" i="6"/>
  <c r="F111" i="6" s="1"/>
  <c r="I104" i="6"/>
  <c r="J104" i="6"/>
  <c r="K104" i="6"/>
  <c r="K106" i="6" s="1"/>
  <c r="L104" i="6"/>
  <c r="L107" i="6" s="1"/>
  <c r="M104" i="6"/>
  <c r="F121" i="6"/>
  <c r="G121" i="6"/>
  <c r="I121" i="6"/>
  <c r="J121" i="6"/>
  <c r="K121" i="6"/>
  <c r="L121" i="6"/>
  <c r="M121" i="6"/>
  <c r="N121" i="6"/>
  <c r="O121" i="6"/>
  <c r="F130" i="6"/>
  <c r="F146" i="6" s="1"/>
  <c r="G130" i="6"/>
  <c r="G143" i="6" s="1"/>
  <c r="I130" i="6"/>
  <c r="I141" i="6" s="1"/>
  <c r="J130" i="6"/>
  <c r="J144" i="6" s="1"/>
  <c r="K130" i="6"/>
  <c r="K147" i="6" s="1"/>
  <c r="L130" i="6"/>
  <c r="L144" i="6" s="1"/>
  <c r="N130" i="6"/>
  <c r="O130" i="6"/>
  <c r="F132" i="6"/>
  <c r="G132" i="6"/>
  <c r="I132" i="6"/>
  <c r="J132" i="6"/>
  <c r="K132" i="6"/>
  <c r="L132" i="6"/>
  <c r="F133" i="6"/>
  <c r="G133" i="6"/>
  <c r="I133" i="6"/>
  <c r="J133" i="6"/>
  <c r="K133" i="6"/>
  <c r="L133" i="6"/>
  <c r="M133" i="6"/>
  <c r="N133" i="6"/>
  <c r="F134" i="6"/>
  <c r="G134" i="6"/>
  <c r="I134" i="6"/>
  <c r="J134" i="6"/>
  <c r="K134" i="6"/>
  <c r="L134" i="6"/>
  <c r="M134" i="6"/>
  <c r="N134" i="6"/>
  <c r="F135" i="6"/>
  <c r="G135" i="6"/>
  <c r="I135" i="6"/>
  <c r="J135" i="6"/>
  <c r="K135" i="6"/>
  <c r="L135" i="6"/>
  <c r="M135" i="6"/>
  <c r="N135" i="6"/>
  <c r="F136" i="6"/>
  <c r="G136" i="6"/>
  <c r="I136" i="6"/>
  <c r="J136" i="6"/>
  <c r="K136" i="6"/>
  <c r="L136" i="6"/>
  <c r="M136" i="6"/>
  <c r="N136" i="6"/>
  <c r="I143" i="6"/>
  <c r="I144" i="6"/>
  <c r="I145" i="6"/>
  <c r="J145" i="6"/>
  <c r="J146" i="6"/>
  <c r="F156" i="6"/>
  <c r="F157" i="6" s="1"/>
  <c r="G156" i="6"/>
  <c r="I156" i="6"/>
  <c r="J156" i="6"/>
  <c r="K156" i="6"/>
  <c r="L156" i="6"/>
  <c r="M156" i="6"/>
  <c r="N156" i="6"/>
  <c r="O156" i="6"/>
  <c r="F165" i="6"/>
  <c r="G165" i="6"/>
  <c r="G182" i="6" s="1"/>
  <c r="L165" i="6"/>
  <c r="L182" i="6" s="1"/>
  <c r="M165" i="6"/>
  <c r="M182" i="6" s="1"/>
  <c r="N165" i="6"/>
  <c r="N182" i="6" s="1"/>
  <c r="O165" i="6"/>
  <c r="O182" i="6" s="1"/>
  <c r="P168" i="6"/>
  <c r="P169" i="6"/>
  <c r="P170" i="6"/>
  <c r="P171" i="6"/>
  <c r="P172" i="6"/>
  <c r="P173" i="6"/>
  <c r="F174" i="6"/>
  <c r="G174" i="6"/>
  <c r="L174" i="6"/>
  <c r="L183" i="6" s="1"/>
  <c r="M174" i="6"/>
  <c r="M183" i="6" s="1"/>
  <c r="N174" i="6"/>
  <c r="N183" i="6" s="1"/>
  <c r="O174" i="6"/>
  <c r="O183" i="6" s="1"/>
  <c r="K109" i="6" l="1"/>
  <c r="K108" i="6"/>
  <c r="I146" i="6"/>
  <c r="O143" i="6"/>
  <c r="N146" i="6"/>
  <c r="M145" i="6"/>
  <c r="J142" i="6"/>
  <c r="I147" i="6"/>
  <c r="I142" i="6"/>
  <c r="K107" i="6"/>
  <c r="M147" i="6"/>
  <c r="M144" i="6"/>
  <c r="M142" i="6"/>
  <c r="J147" i="6"/>
  <c r="J139" i="6"/>
  <c r="J141" i="6"/>
  <c r="J143" i="6"/>
  <c r="L112" i="6"/>
  <c r="L106" i="6"/>
  <c r="L110" i="6"/>
  <c r="L109" i="6"/>
  <c r="L108" i="6"/>
  <c r="K93" i="6"/>
  <c r="K176" i="6" s="1"/>
  <c r="J93" i="6"/>
  <c r="J176" i="6" s="1"/>
  <c r="K144" i="6"/>
  <c r="I93" i="6"/>
  <c r="I176" i="6" s="1"/>
  <c r="K141" i="6"/>
  <c r="F139" i="6"/>
  <c r="M143" i="6"/>
  <c r="I139" i="6"/>
  <c r="M146" i="6"/>
  <c r="M141" i="6"/>
  <c r="F93" i="6"/>
  <c r="F176" i="6" s="1"/>
  <c r="J111" i="6"/>
  <c r="N112" i="6"/>
  <c r="K112" i="6"/>
  <c r="M108" i="6"/>
  <c r="H35" i="6"/>
  <c r="P87" i="6"/>
  <c r="P99" i="6" s="1"/>
  <c r="P79" i="6"/>
  <c r="P98" i="6" s="1"/>
  <c r="P35" i="6"/>
  <c r="N132" i="6"/>
  <c r="M112" i="6"/>
  <c r="M109" i="6"/>
  <c r="M110" i="6"/>
  <c r="M107" i="6"/>
  <c r="M106" i="6"/>
  <c r="O145" i="6"/>
  <c r="G144" i="6"/>
  <c r="F141" i="6"/>
  <c r="I111" i="6"/>
  <c r="O146" i="6"/>
  <c r="N143" i="6"/>
  <c r="O141" i="6"/>
  <c r="L93" i="6"/>
  <c r="L176" i="6" s="1"/>
  <c r="G141" i="6"/>
  <c r="G145" i="6"/>
  <c r="N141" i="6"/>
  <c r="N139" i="6"/>
  <c r="O144" i="6"/>
  <c r="K110" i="6"/>
  <c r="P167" i="6"/>
  <c r="P174" i="6" s="1"/>
  <c r="G146" i="6"/>
  <c r="F143" i="6"/>
  <c r="G139" i="6"/>
  <c r="H82" i="6"/>
  <c r="G93" i="6"/>
  <c r="G176" i="6" s="1"/>
  <c r="P51" i="6"/>
  <c r="P72" i="6"/>
  <c r="P97" i="6" s="1"/>
  <c r="H86" i="6"/>
  <c r="N93" i="6"/>
  <c r="N176" i="6" s="1"/>
  <c r="L146" i="6"/>
  <c r="L141" i="6"/>
  <c r="M93" i="6"/>
  <c r="H81" i="6"/>
  <c r="H74" i="6"/>
  <c r="H79" i="6" s="1"/>
  <c r="H98" i="6" s="1"/>
  <c r="K146" i="6"/>
  <c r="N145" i="6"/>
  <c r="F145" i="6"/>
  <c r="L143" i="6"/>
  <c r="O142" i="6"/>
  <c r="G142" i="6"/>
  <c r="M139" i="6"/>
  <c r="J110" i="6"/>
  <c r="J109" i="6"/>
  <c r="J108" i="6"/>
  <c r="J107" i="6"/>
  <c r="J106" i="6"/>
  <c r="O87" i="6"/>
  <c r="O99" i="6" s="1"/>
  <c r="H71" i="6"/>
  <c r="H67" i="6"/>
  <c r="H174" i="6"/>
  <c r="O147" i="6"/>
  <c r="G147" i="6"/>
  <c r="K143" i="6"/>
  <c r="N142" i="6"/>
  <c r="F142" i="6"/>
  <c r="L139" i="6"/>
  <c r="J112" i="6"/>
  <c r="I110" i="6"/>
  <c r="I109" i="6"/>
  <c r="I108" i="6"/>
  <c r="I107" i="6"/>
  <c r="I106" i="6"/>
  <c r="J42" i="6"/>
  <c r="N147" i="6"/>
  <c r="F147" i="6"/>
  <c r="L145" i="6"/>
  <c r="K139" i="6"/>
  <c r="I112" i="6"/>
  <c r="K145" i="6"/>
  <c r="N144" i="6"/>
  <c r="F144" i="6"/>
  <c r="L142" i="6"/>
  <c r="L147" i="6"/>
  <c r="N110" i="6"/>
  <c r="K142" i="6"/>
  <c r="N109" i="6"/>
  <c r="N108" i="6"/>
  <c r="N107" i="6"/>
  <c r="N106" i="6"/>
  <c r="P93" i="6" l="1"/>
  <c r="H72" i="6"/>
  <c r="H97" i="6" s="1"/>
  <c r="H87" i="6"/>
  <c r="H99" i="6" s="1"/>
  <c r="O93" i="6"/>
  <c r="M176" i="6"/>
  <c r="P24" i="6"/>
  <c r="H36" i="6"/>
  <c r="J40" i="6"/>
  <c r="K42" i="6"/>
  <c r="H93" i="6" l="1"/>
  <c r="P40" i="6"/>
  <c r="P36" i="6"/>
  <c r="K40" i="6"/>
  <c r="L42" i="6"/>
  <c r="L40" i="6" s="1"/>
  <c r="O136" i="6" l="1"/>
  <c r="O133" i="6"/>
  <c r="O135" i="6"/>
  <c r="O104" i="6" l="1"/>
  <c r="O132" i="6"/>
  <c r="O134" i="6"/>
  <c r="O108" i="6" l="1"/>
  <c r="O139" i="6"/>
  <c r="O176" i="6"/>
  <c r="O111" i="6"/>
  <c r="O112" i="6"/>
  <c r="O110" i="6"/>
  <c r="O109" i="6"/>
  <c r="O107" i="6"/>
  <c r="O106" i="6"/>
  <c r="P162" i="6" l="1"/>
  <c r="P158" i="6" l="1"/>
  <c r="P117" i="6"/>
  <c r="P163" i="6"/>
  <c r="P164" i="6"/>
  <c r="P161" i="6"/>
  <c r="P160" i="6"/>
  <c r="P118" i="6" l="1"/>
  <c r="P119" i="6"/>
  <c r="P120" i="6"/>
  <c r="P116" i="6"/>
  <c r="P114" i="6"/>
  <c r="P159" i="6" l="1"/>
  <c r="H165" i="6"/>
  <c r="P165" i="6" l="1"/>
  <c r="P115" i="6"/>
  <c r="H121" i="6"/>
  <c r="P121" i="6" l="1"/>
  <c r="P129" i="6" l="1"/>
  <c r="P125" i="6" l="1"/>
  <c r="P126" i="6"/>
  <c r="P124" i="6"/>
  <c r="P127" i="6"/>
  <c r="P128" i="6"/>
  <c r="P123" i="6"/>
  <c r="H130" i="6"/>
  <c r="H143" i="6" s="1"/>
  <c r="H132" i="6"/>
  <c r="P150" i="6"/>
  <c r="P152" i="6"/>
  <c r="P153" i="6"/>
  <c r="P151" i="6"/>
  <c r="P154" i="6"/>
  <c r="P155" i="6"/>
  <c r="H142" i="6" l="1"/>
  <c r="H141" i="6"/>
  <c r="P130" i="6"/>
  <c r="P132" i="6"/>
  <c r="H146" i="6"/>
  <c r="H144" i="6"/>
  <c r="H145" i="6"/>
  <c r="H147" i="6"/>
  <c r="P149" i="6"/>
  <c r="H156" i="6"/>
  <c r="P143" i="6" l="1"/>
  <c r="P141" i="6"/>
  <c r="P146" i="6"/>
  <c r="P144" i="6"/>
  <c r="P147" i="6"/>
  <c r="P142" i="6"/>
  <c r="P145" i="6"/>
  <c r="P156" i="6"/>
  <c r="H134" i="6" l="1"/>
  <c r="H136" i="6"/>
  <c r="H133" i="6"/>
  <c r="H104" i="6"/>
  <c r="H135" i="6"/>
  <c r="H112" i="6" l="1"/>
  <c r="H111" i="6"/>
  <c r="H110" i="6"/>
  <c r="H109" i="6"/>
  <c r="H108" i="6"/>
  <c r="H107" i="6"/>
  <c r="H106" i="6"/>
  <c r="H176" i="6"/>
  <c r="H139" i="6"/>
  <c r="P134" i="6"/>
  <c r="P135" i="6"/>
  <c r="P136" i="6"/>
  <c r="P133" i="6"/>
  <c r="P104" i="6"/>
  <c r="P111" i="6" l="1"/>
  <c r="P176" i="6"/>
  <c r="P139" i="6"/>
  <c r="P106" i="6"/>
  <c r="P112" i="6"/>
  <c r="P109" i="6"/>
  <c r="P108" i="6"/>
  <c r="P107" i="6"/>
  <c r="P110" i="6"/>
  <c r="P37" i="6" l="1"/>
  <c r="P15" i="6"/>
  <c r="P14" i="6" l="1"/>
  <c r="H16" i="6"/>
  <c r="H17" i="6" l="1"/>
  <c r="P16" i="6"/>
  <c r="P183" i="6" s="1"/>
  <c r="P11" i="6" l="1"/>
  <c r="P13" i="6" l="1"/>
  <c r="P17" i="6" s="1"/>
  <c r="P10" i="6"/>
  <c r="H12" i="6"/>
  <c r="H182" i="6" s="1"/>
  <c r="P12" i="6" l="1"/>
  <c r="P182" i="6" s="1"/>
  <c r="P38" i="6" l="1"/>
  <c r="P39" i="6"/>
  <c r="P27" i="6" l="1"/>
  <c r="P30" i="6" l="1"/>
  <c r="P31" i="6" l="1"/>
  <c r="P60" i="6" l="1"/>
</calcChain>
</file>

<file path=xl/sharedStrings.xml><?xml version="1.0" encoding="utf-8"?>
<sst xmlns="http://schemas.openxmlformats.org/spreadsheetml/2006/main" count="414" uniqueCount="135">
  <si>
    <t>2018</t>
  </si>
  <si>
    <t>2019</t>
  </si>
  <si>
    <t>2020</t>
  </si>
  <si>
    <t>2021</t>
  </si>
  <si>
    <t>'000 Units</t>
  </si>
  <si>
    <t>'000 Nos.</t>
  </si>
  <si>
    <t>sq km</t>
  </si>
  <si>
    <t>Revenue</t>
  </si>
  <si>
    <t>Net cash generated from operating activities</t>
  </si>
  <si>
    <t>Net cash used in investing activities</t>
  </si>
  <si>
    <t>Cash and cash equivalents at the end of the year</t>
  </si>
  <si>
    <t>EBITDA</t>
  </si>
  <si>
    <t>%</t>
  </si>
  <si>
    <t>AED</t>
  </si>
  <si>
    <t>Ports</t>
  </si>
  <si>
    <t>EC&amp;FZ</t>
  </si>
  <si>
    <t>Logistics</t>
  </si>
  <si>
    <t>Maritime</t>
  </si>
  <si>
    <t>Digital</t>
  </si>
  <si>
    <t>Corporate</t>
  </si>
  <si>
    <t>Eliminations</t>
  </si>
  <si>
    <t>Supplied by © Euroland.com</t>
  </si>
  <si>
    <t>Q1-2021</t>
  </si>
  <si>
    <t>Q2-2021</t>
  </si>
  <si>
    <t>Q3-2021</t>
  </si>
  <si>
    <t>Q4-2021</t>
  </si>
  <si>
    <t>Q1-2022</t>
  </si>
  <si>
    <t>Q2-2022</t>
  </si>
  <si>
    <t>Q3-2022</t>
  </si>
  <si>
    <t>Financial KPIs</t>
  </si>
  <si>
    <t>EC&amp;FZ utilities</t>
  </si>
  <si>
    <t>EC&amp;FZ others</t>
  </si>
  <si>
    <t>Ports general cargo</t>
  </si>
  <si>
    <t>Ports Ro-Ro</t>
  </si>
  <si>
    <t>Ports cruise</t>
  </si>
  <si>
    <t>Ports others</t>
  </si>
  <si>
    <t>Maritime others</t>
  </si>
  <si>
    <t>Logistics services</t>
  </si>
  <si>
    <t>Digital services</t>
  </si>
  <si>
    <t>Others</t>
  </si>
  <si>
    <t>Maritime marine services</t>
  </si>
  <si>
    <t>Maritime offshore</t>
  </si>
  <si>
    <t>Maritime transshipment</t>
  </si>
  <si>
    <t xml:space="preserve">EC&amp;FZ land leasing </t>
  </si>
  <si>
    <t>EC&amp;FZ warehouses</t>
  </si>
  <si>
    <t>EC&amp;FZ communities</t>
  </si>
  <si>
    <t>Ports concessions - containers</t>
  </si>
  <si>
    <t>Ports concessions - others</t>
  </si>
  <si>
    <t>Ports leasing</t>
  </si>
  <si>
    <t>Maritime feeders - containers</t>
  </si>
  <si>
    <t>Maritime feeders - bulk</t>
  </si>
  <si>
    <t>Gross Profit</t>
  </si>
  <si>
    <t>Ports containers</t>
  </si>
  <si>
    <t xml:space="preserve">Ports Ro-Ro </t>
  </si>
  <si>
    <t>Ports cruise passengers</t>
  </si>
  <si>
    <t>Maritime Safeen Feeders port calls</t>
  </si>
  <si>
    <t>Nos.</t>
  </si>
  <si>
    <t>Maritime Safeen Feeders container vessel fleet</t>
  </si>
  <si>
    <t>Digital single window transactions</t>
  </si>
  <si>
    <t>EC&amp;FZ leased land - cumulative</t>
  </si>
  <si>
    <t>EC&amp;FZ leased warehouses - cumulative</t>
  </si>
  <si>
    <t>1) Net Debt / EBITDA is defined as borrowings (including bank overdrafts) less cash and bank balances divided by EBITDA. EBITDA is annualized based on the YTD results for the respective period.</t>
  </si>
  <si>
    <t>Unit</t>
  </si>
  <si>
    <t>Consolidated Balance Sheet</t>
  </si>
  <si>
    <t>Consolidated P&amp;L</t>
  </si>
  <si>
    <t>Consolidated Cash Flow Statement</t>
  </si>
  <si>
    <t>x</t>
  </si>
  <si>
    <t>EPS</t>
  </si>
  <si>
    <t>DPS</t>
  </si>
  <si>
    <r>
      <t xml:space="preserve">Net Debt / EBITDA </t>
    </r>
    <r>
      <rPr>
        <vertAlign val="superscript"/>
        <sz val="10"/>
        <color rgb="FF333333"/>
        <rFont val="Calibri"/>
        <family val="2"/>
      </rPr>
      <t>1)</t>
    </r>
  </si>
  <si>
    <t>AED m</t>
  </si>
  <si>
    <t>Q1 2021</t>
  </si>
  <si>
    <t>Q2 2021</t>
  </si>
  <si>
    <t>Q3 2021</t>
  </si>
  <si>
    <t>Q4 2021</t>
  </si>
  <si>
    <t>Q1 2022</t>
  </si>
  <si>
    <t>Q2 2022</t>
  </si>
  <si>
    <t>Q3 2022</t>
  </si>
  <si>
    <t>Net Profit Before Minorities</t>
  </si>
  <si>
    <t>Net Profit After Minorities</t>
  </si>
  <si>
    <t>Non-Current Assets</t>
  </si>
  <si>
    <t>Current Assets</t>
  </si>
  <si>
    <t>Total Assets</t>
  </si>
  <si>
    <t>Total Equity</t>
  </si>
  <si>
    <t>Current Liabilities</t>
  </si>
  <si>
    <t>Non-Current Liabilities</t>
  </si>
  <si>
    <t>Total Liabilities</t>
  </si>
  <si>
    <t>'000 sqm</t>
  </si>
  <si>
    <t>m Tons</t>
  </si>
  <si>
    <t>m TEUs</t>
  </si>
  <si>
    <t>'000</t>
  </si>
  <si>
    <t>m</t>
  </si>
  <si>
    <t>Maritime Safeen Feeders container volumes</t>
  </si>
  <si>
    <t>'000 TEUs</t>
  </si>
  <si>
    <t>Maritime Safeen Transshipment volumes</t>
  </si>
  <si>
    <t>Logistics polymers volumes</t>
  </si>
  <si>
    <t>Revenue Breakdown by Cluster</t>
  </si>
  <si>
    <t>Gross Profit Breakdown by Cluster</t>
  </si>
  <si>
    <t>Total Revenue</t>
  </si>
  <si>
    <t>Total Gross Profit</t>
  </si>
  <si>
    <t>Total EBITDA</t>
  </si>
  <si>
    <t>EBITDA Breakdown by Cluster</t>
  </si>
  <si>
    <t>EBITDA Contribution by Cluster (%)</t>
  </si>
  <si>
    <t xml:space="preserve">Net Profit Breakdown by Cluster </t>
  </si>
  <si>
    <t>Total Net Profit</t>
  </si>
  <si>
    <t>Total Assets Breakdown by Cluster</t>
  </si>
  <si>
    <t>Total Liabilities Breakdown by Cluster</t>
  </si>
  <si>
    <t xml:space="preserve">Total Assets </t>
  </si>
  <si>
    <t>Consolidated EBITDA margin</t>
  </si>
  <si>
    <t>-</t>
  </si>
  <si>
    <t>Ports Cluster</t>
  </si>
  <si>
    <t>EC&amp;FZ Cluster</t>
  </si>
  <si>
    <t>Maritime Cluster</t>
  </si>
  <si>
    <t>EBITDA Margin by Cluster (%)</t>
  </si>
  <si>
    <t>EBITDA Margin</t>
  </si>
  <si>
    <r>
      <t xml:space="preserve">Return on Average Capital Employed (RoACE) </t>
    </r>
    <r>
      <rPr>
        <vertAlign val="superscript"/>
        <sz val="10"/>
        <color rgb="FF333333"/>
        <rFont val="Calibri"/>
        <family val="2"/>
      </rPr>
      <t>2)</t>
    </r>
  </si>
  <si>
    <r>
      <t xml:space="preserve">Return on Average Equity (RoAE) </t>
    </r>
    <r>
      <rPr>
        <vertAlign val="superscript"/>
        <sz val="10"/>
        <color rgb="FF333333"/>
        <rFont val="Calibri"/>
        <family val="2"/>
      </rPr>
      <t>3)</t>
    </r>
  </si>
  <si>
    <t>Weighted Average Number of Shares</t>
  </si>
  <si>
    <t>2) Return on Average Capital Employed (RoACE) is defined as earnings before interest and impairment divided by average opening annual balance and period end balance of equity, lease liabilities, gov. grant and external borrowings less cash, where earnings are annualized based on the YTD results for the respective period.</t>
  </si>
  <si>
    <t>3) Return on Average Equity (RoAE) is defined as annualized YTD net profit divided by average opening annual balance and period end balance of equity</t>
  </si>
  <si>
    <t>Cluster Information</t>
  </si>
  <si>
    <t>Total Ports Revenue</t>
  </si>
  <si>
    <t xml:space="preserve">Total EC&amp;FZ Revenue </t>
  </si>
  <si>
    <t xml:space="preserve">Total Maritime Revenue </t>
  </si>
  <si>
    <t>Net cash generated from financing activities</t>
  </si>
  <si>
    <t>Net (decrease)/increase in cash and cash equivalents</t>
  </si>
  <si>
    <t>Volume KPIs</t>
  </si>
  <si>
    <t>Cluster Revenue Breakdowns</t>
  </si>
  <si>
    <t>EC&amp;FZ new land leases - net</t>
  </si>
  <si>
    <t>Q4 2022</t>
  </si>
  <si>
    <t>2022</t>
  </si>
  <si>
    <t>Gross Profit Margin</t>
  </si>
  <si>
    <t>Total Equity and Liabilities</t>
  </si>
  <si>
    <t>Revenue Distribution by Cluster (%)</t>
  </si>
  <si>
    <t>Net Profit Margin - After Minorities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</si>
</sst>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0_);_(* \(#,##0\);_(* &quot;-&quot;??_);_(@_)"/>
    <numFmt numFmtId="166" formatCode="_(* #,##0.0_);_(* \(#,##0.0\);_(* &quot;-&quot;??_);_(@_)"/>
    <numFmt numFmtId="167" formatCode="0.0%"/>
    <numFmt numFmtId="168" formatCode="0.0"/>
    <numFmt numFmtId="169" formatCode="#,##0.0"/>
    <numFmt numFmtId="170" formatCode="#,##0.0_);\(#,##0.0\)"/>
    <numFmt numFmtId="171" formatCode="0.0_);\(0.0\)"/>
    <numFmt numFmtId="172" formatCode="_(* #,##0.0_);_(* \(#,##0.0\);_(* &quot;-&quot;?_);_(@_)"/>
  </numFmts>
  <fonts count="24" x14ac:knownFonts="1">
    <font>
      <sz val="10"/>
      <name val="Arial"/>
    </font>
    <font>
      <sz val="10"/>
      <color theme="1"/>
      <name val="Arial"/>
      <family val="2"/>
    </font>
    <font>
      <sz val="10"/>
      <name val="Arial"/>
      <family val="2"/>
    </font>
    <font>
      <b/>
      <sz val="12"/>
      <color indexed="55"/>
      <name val="Calibri"/>
      <family val="2"/>
    </font>
    <font>
      <b/>
      <sz val="17"/>
      <color indexed="55"/>
      <name val="Calibri"/>
      <family val="2"/>
    </font>
    <font>
      <sz val="10"/>
      <color indexed="55"/>
      <name val="Calibri"/>
      <family val="2"/>
    </font>
    <font>
      <b/>
      <i/>
      <sz val="11"/>
      <color indexed="55"/>
      <name val="Calibri"/>
      <family val="2"/>
    </font>
    <font>
      <i/>
      <sz val="9"/>
      <color indexed="55"/>
      <name val="Calibri"/>
      <family val="2"/>
    </font>
    <font>
      <b/>
      <sz val="10"/>
      <name val="Arial"/>
      <family val="2"/>
    </font>
    <font>
      <b/>
      <sz val="10"/>
      <color indexed="55"/>
      <name val="Calibri"/>
      <family val="2"/>
    </font>
    <font>
      <sz val="10"/>
      <color theme="1"/>
      <name val="Calibri"/>
      <family val="2"/>
    </font>
    <font>
      <i/>
      <sz val="10"/>
      <color indexed="55"/>
      <name val="Calibri"/>
      <family val="2"/>
    </font>
    <font>
      <sz val="10"/>
      <name val="Calibri"/>
      <family val="2"/>
    </font>
    <font>
      <sz val="10"/>
      <name val="Arial"/>
      <family val="2"/>
    </font>
    <font>
      <vertAlign val="superscript"/>
      <sz val="10"/>
      <color rgb="FF333333"/>
      <name val="Calibri"/>
      <family val="2"/>
    </font>
    <font>
      <sz val="10"/>
      <name val="Calibri"/>
      <family val="2"/>
      <scheme val="minor"/>
    </font>
    <font>
      <b/>
      <sz val="10"/>
      <name val="Calibri"/>
      <family val="2"/>
      <scheme val="minor"/>
    </font>
    <font>
      <sz val="11"/>
      <color theme="1"/>
      <name val="Calibri"/>
      <family val="2"/>
    </font>
    <font>
      <b/>
      <sz val="10"/>
      <color theme="1"/>
      <name val="Arial"/>
      <family val="2"/>
    </font>
    <font>
      <b/>
      <sz val="10"/>
      <color theme="1"/>
      <name val="Calibri"/>
      <family val="2"/>
    </font>
    <font>
      <b/>
      <sz val="10"/>
      <color theme="1"/>
      <name val="Calibri"/>
      <family val="2"/>
      <scheme val="minor"/>
    </font>
    <font>
      <b/>
      <i/>
      <sz val="11"/>
      <color theme="1"/>
      <name val="Calibri"/>
      <family val="2"/>
    </font>
    <font>
      <sz val="10"/>
      <color theme="0"/>
      <name val="Arial"/>
      <family val="2"/>
    </font>
    <font>
      <sz val="11"/>
      <color rgb="FF00B0F0"/>
      <name val="Arial"/>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s>
  <borders count="42">
    <border>
      <left/>
      <right/>
      <top/>
      <bottom/>
      <diagonal/>
    </border>
    <border>
      <left/>
      <right style="thin">
        <color indexed="8"/>
      </right>
      <top/>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bottom/>
      <diagonal/>
    </border>
    <border>
      <left/>
      <right style="thin">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top style="thin">
        <color auto="1"/>
      </top>
      <bottom style="thin">
        <color auto="1"/>
      </bottom>
      <diagonal/>
    </border>
    <border>
      <left/>
      <right style="thin">
        <color indexed="64"/>
      </right>
      <top style="thin">
        <color indexed="8"/>
      </top>
      <bottom style="thin">
        <color indexed="64"/>
      </bottom>
      <diagonal/>
    </border>
    <border>
      <left/>
      <right style="thin">
        <color indexed="64"/>
      </right>
      <top style="thin">
        <color indexed="8"/>
      </top>
      <bottom/>
      <diagonal/>
    </border>
    <border>
      <left/>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64"/>
      </left>
      <right/>
      <top style="thin">
        <color indexed="8"/>
      </top>
      <bottom style="thin">
        <color indexed="64"/>
      </bottom>
      <diagonal/>
    </border>
    <border>
      <left/>
      <right/>
      <top style="thin">
        <color auto="1"/>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8"/>
      </top>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64"/>
      </bottom>
      <diagonal/>
    </border>
    <border>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9" fontId="13" fillId="0" borderId="0" applyFont="0" applyFill="0" applyBorder="0" applyAlignment="0" applyProtection="0"/>
    <xf numFmtId="0" fontId="17" fillId="0" borderId="0"/>
    <xf numFmtId="9" fontId="2" fillId="0" borderId="0" applyFont="0" applyFill="0" applyBorder="0" applyAlignment="0" applyProtection="0"/>
  </cellStyleXfs>
  <cellXfs count="250">
    <xf numFmtId="0" fontId="0" fillId="0" borderId="0" xfId="0"/>
    <xf numFmtId="0" fontId="5" fillId="0" borderId="0" xfId="0" applyFont="1" applyAlignment="1">
      <alignment horizontal="right" vertical="top"/>
    </xf>
    <xf numFmtId="49" fontId="4" fillId="0" borderId="0" xfId="0" applyNumberFormat="1" applyFont="1" applyAlignment="1">
      <alignment horizontal="left"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8" fillId="0" borderId="0" xfId="0" applyFont="1"/>
    <xf numFmtId="164" fontId="0" fillId="0" borderId="0" xfId="0" applyNumberFormat="1"/>
    <xf numFmtId="0" fontId="9" fillId="0" borderId="5" xfId="0" applyFont="1" applyBorder="1" applyAlignment="1">
      <alignment horizontal="center" vertical="top"/>
    </xf>
    <xf numFmtId="165" fontId="9" fillId="3" borderId="9" xfId="1" applyNumberFormat="1" applyFont="1" applyFill="1" applyBorder="1" applyAlignment="1">
      <alignment horizontal="right" vertical="top" indent="1"/>
    </xf>
    <xf numFmtId="0" fontId="5" fillId="0" borderId="4" xfId="0" quotePrefix="1" applyFont="1" applyBorder="1" applyAlignment="1">
      <alignment horizontal="center" vertical="top"/>
    </xf>
    <xf numFmtId="49" fontId="3" fillId="2" borderId="3" xfId="0" applyNumberFormat="1" applyFont="1" applyFill="1" applyBorder="1" applyAlignment="1">
      <alignment horizontal="right" vertical="top" indent="1"/>
    </xf>
    <xf numFmtId="0" fontId="3" fillId="2" borderId="3" xfId="0" applyFont="1" applyFill="1" applyBorder="1" applyAlignment="1">
      <alignment horizontal="center" vertical="top" wrapText="1"/>
    </xf>
    <xf numFmtId="0" fontId="5" fillId="0" borderId="9" xfId="0" applyFont="1" applyBorder="1" applyAlignment="1">
      <alignment horizontal="center" vertical="top"/>
    </xf>
    <xf numFmtId="166" fontId="5" fillId="3" borderId="0" xfId="1" applyNumberFormat="1" applyFont="1" applyFill="1" applyBorder="1" applyAlignment="1">
      <alignment horizontal="right" vertical="top" indent="1"/>
    </xf>
    <xf numFmtId="165" fontId="5" fillId="0" borderId="4" xfId="1" applyNumberFormat="1" applyFont="1" applyBorder="1" applyAlignment="1">
      <alignment horizontal="right" vertical="top" indent="1"/>
    </xf>
    <xf numFmtId="165" fontId="5" fillId="3" borderId="0" xfId="1" applyNumberFormat="1" applyFont="1" applyFill="1" applyBorder="1" applyAlignment="1">
      <alignment horizontal="right" vertical="top" indent="1"/>
    </xf>
    <xf numFmtId="166" fontId="5" fillId="3" borderId="4" xfId="1" applyNumberFormat="1" applyFont="1" applyFill="1" applyBorder="1" applyAlignment="1">
      <alignment horizontal="right" vertical="top" indent="1"/>
    </xf>
    <xf numFmtId="165" fontId="5" fillId="3" borderId="4" xfId="1" applyNumberFormat="1" applyFont="1" applyFill="1" applyBorder="1" applyAlignment="1">
      <alignment horizontal="right" vertical="top" indent="1"/>
    </xf>
    <xf numFmtId="165" fontId="5" fillId="3" borderId="6" xfId="1" applyNumberFormat="1" applyFont="1" applyFill="1" applyBorder="1" applyAlignment="1">
      <alignment horizontal="right" vertical="top" indent="1"/>
    </xf>
    <xf numFmtId="165" fontId="9" fillId="0" borderId="8" xfId="1" applyNumberFormat="1" applyFont="1" applyBorder="1" applyAlignment="1">
      <alignment horizontal="right" vertical="top" indent="1"/>
    </xf>
    <xf numFmtId="165" fontId="9" fillId="3" borderId="8" xfId="1" applyNumberFormat="1" applyFont="1" applyFill="1" applyBorder="1" applyAlignment="1">
      <alignment horizontal="right" vertical="top" indent="1"/>
    </xf>
    <xf numFmtId="165" fontId="5" fillId="0" borderId="9" xfId="1" applyNumberFormat="1" applyFont="1" applyBorder="1" applyAlignment="1">
      <alignment horizontal="right" vertical="top" indent="1"/>
    </xf>
    <xf numFmtId="165" fontId="5" fillId="3" borderId="7" xfId="1" applyNumberFormat="1" applyFont="1" applyFill="1" applyBorder="1" applyAlignment="1">
      <alignment horizontal="right" vertical="top" indent="1"/>
    </xf>
    <xf numFmtId="165" fontId="5" fillId="3" borderId="8" xfId="1" applyNumberFormat="1" applyFont="1" applyFill="1" applyBorder="1" applyAlignment="1">
      <alignment horizontal="right" vertical="top" indent="1"/>
    </xf>
    <xf numFmtId="165" fontId="5" fillId="3" borderId="9" xfId="1" applyNumberFormat="1" applyFont="1" applyFill="1" applyBorder="1" applyAlignment="1">
      <alignment horizontal="right" vertical="top" indent="1"/>
    </xf>
    <xf numFmtId="165" fontId="5" fillId="0" borderId="4" xfId="1" applyNumberFormat="1" applyFont="1" applyBorder="1" applyAlignment="1">
      <alignment horizontal="right" vertical="top"/>
    </xf>
    <xf numFmtId="165" fontId="5" fillId="3" borderId="0" xfId="1" applyNumberFormat="1" applyFont="1" applyFill="1" applyBorder="1" applyAlignment="1">
      <alignment horizontal="right" vertical="top"/>
    </xf>
    <xf numFmtId="166" fontId="5" fillId="3" borderId="0" xfId="1" applyNumberFormat="1" applyFont="1" applyFill="1" applyBorder="1" applyAlignment="1">
      <alignment horizontal="right" vertical="top"/>
    </xf>
    <xf numFmtId="166" fontId="5" fillId="0" borderId="0" xfId="1" applyNumberFormat="1" applyFont="1" applyFill="1" applyBorder="1" applyAlignment="1">
      <alignment horizontal="right" vertical="top"/>
    </xf>
    <xf numFmtId="166" fontId="5" fillId="0" borderId="4" xfId="1" applyNumberFormat="1" applyFont="1" applyFill="1" applyBorder="1" applyAlignment="1">
      <alignment horizontal="right" vertical="top"/>
    </xf>
    <xf numFmtId="166" fontId="10" fillId="0" borderId="0" xfId="1" applyNumberFormat="1" applyFont="1" applyFill="1" applyBorder="1" applyAlignment="1">
      <alignment horizontal="right" vertical="top"/>
    </xf>
    <xf numFmtId="166" fontId="5" fillId="0" borderId="4" xfId="1" applyNumberFormat="1" applyFont="1" applyBorder="1" applyAlignment="1">
      <alignment horizontal="right" vertical="top"/>
    </xf>
    <xf numFmtId="0" fontId="5" fillId="0" borderId="9" xfId="0" quotePrefix="1" applyFont="1" applyBorder="1" applyAlignment="1">
      <alignment horizontal="center" vertical="top"/>
    </xf>
    <xf numFmtId="165" fontId="5" fillId="0" borderId="8" xfId="1" applyNumberFormat="1" applyFont="1" applyFill="1" applyBorder="1" applyAlignment="1">
      <alignment horizontal="right" vertical="top"/>
    </xf>
    <xf numFmtId="165" fontId="5" fillId="0" borderId="9" xfId="1" applyNumberFormat="1" applyFont="1" applyFill="1" applyBorder="1" applyAlignment="1">
      <alignment horizontal="right" vertical="top"/>
    </xf>
    <xf numFmtId="165" fontId="10" fillId="0" borderId="8" xfId="1" applyNumberFormat="1" applyFont="1" applyFill="1" applyBorder="1" applyAlignment="1">
      <alignment horizontal="right" vertical="top"/>
    </xf>
    <xf numFmtId="165" fontId="5" fillId="0" borderId="9" xfId="1" applyNumberFormat="1" applyFont="1" applyBorder="1" applyAlignment="1">
      <alignment horizontal="right" vertical="top"/>
    </xf>
    <xf numFmtId="165" fontId="5" fillId="3" borderId="8" xfId="1" applyNumberFormat="1" applyFont="1" applyFill="1" applyBorder="1" applyAlignment="1">
      <alignment horizontal="right" vertical="top"/>
    </xf>
    <xf numFmtId="165" fontId="5" fillId="0" borderId="4" xfId="1" applyNumberFormat="1" applyFont="1" applyFill="1" applyBorder="1" applyAlignment="1">
      <alignment horizontal="right" vertical="top"/>
    </xf>
    <xf numFmtId="165" fontId="12" fillId="3" borderId="0" xfId="1" applyNumberFormat="1" applyFont="1" applyFill="1" applyBorder="1" applyAlignment="1">
      <alignment horizontal="right" vertical="top"/>
    </xf>
    <xf numFmtId="165" fontId="5" fillId="0" borderId="10" xfId="1" applyNumberFormat="1" applyFont="1" applyFill="1" applyBorder="1" applyAlignment="1">
      <alignment horizontal="right" vertical="top"/>
    </xf>
    <xf numFmtId="11" fontId="0" fillId="0" borderId="0" xfId="0" applyNumberFormat="1"/>
    <xf numFmtId="49" fontId="5" fillId="0" borderId="6" xfId="0" applyNumberFormat="1" applyFont="1" applyBorder="1" applyAlignment="1">
      <alignment horizontal="left" vertical="top" wrapText="1" indent="1"/>
    </xf>
    <xf numFmtId="49" fontId="5" fillId="0" borderId="7" xfId="0" applyNumberFormat="1" applyFont="1" applyBorder="1" applyAlignment="1">
      <alignment horizontal="left" vertical="top" wrapText="1" indent="1"/>
    </xf>
    <xf numFmtId="165" fontId="15" fillId="0" borderId="4" xfId="1" applyNumberFormat="1" applyFont="1" applyBorder="1"/>
    <xf numFmtId="165" fontId="15" fillId="0" borderId="5" xfId="1" applyNumberFormat="1" applyFont="1" applyBorder="1"/>
    <xf numFmtId="49" fontId="3" fillId="2" borderId="13" xfId="0" applyNumberFormat="1" applyFont="1" applyFill="1" applyBorder="1" applyAlignment="1">
      <alignment horizontal="right" vertical="top"/>
    </xf>
    <xf numFmtId="49" fontId="3" fillId="2" borderId="2" xfId="0" applyNumberFormat="1" applyFont="1" applyFill="1" applyBorder="1" applyAlignment="1">
      <alignment horizontal="right" vertical="top"/>
    </xf>
    <xf numFmtId="165" fontId="15" fillId="0" borderId="0" xfId="1" applyNumberFormat="1" applyFont="1" applyBorder="1"/>
    <xf numFmtId="166" fontId="5" fillId="3" borderId="4" xfId="1" applyNumberFormat="1" applyFont="1" applyFill="1" applyBorder="1" applyAlignment="1">
      <alignment horizontal="right" vertical="top"/>
    </xf>
    <xf numFmtId="165" fontId="5" fillId="3" borderId="9" xfId="1" applyNumberFormat="1" applyFont="1" applyFill="1" applyBorder="1" applyAlignment="1">
      <alignment horizontal="right" vertical="top"/>
    </xf>
    <xf numFmtId="166" fontId="15" fillId="0" borderId="0" xfId="1" applyNumberFormat="1" applyFont="1" applyBorder="1"/>
    <xf numFmtId="166" fontId="15" fillId="0" borderId="4" xfId="1" applyNumberFormat="1" applyFont="1" applyBorder="1"/>
    <xf numFmtId="166" fontId="15" fillId="0" borderId="8" xfId="1" applyNumberFormat="1" applyFont="1" applyBorder="1"/>
    <xf numFmtId="166" fontId="15" fillId="0" borderId="9" xfId="1" applyNumberFormat="1" applyFont="1" applyBorder="1"/>
    <xf numFmtId="166" fontId="16" fillId="0" borderId="15" xfId="1" applyNumberFormat="1" applyFont="1" applyBorder="1"/>
    <xf numFmtId="169" fontId="15" fillId="0" borderId="4" xfId="0" applyNumberFormat="1" applyFont="1" applyBorder="1"/>
    <xf numFmtId="170" fontId="15" fillId="0" borderId="8" xfId="0" applyNumberFormat="1" applyFont="1" applyBorder="1"/>
    <xf numFmtId="170" fontId="15" fillId="0" borderId="9" xfId="0" applyNumberFormat="1" applyFont="1" applyBorder="1"/>
    <xf numFmtId="166" fontId="9" fillId="3" borderId="8" xfId="1" applyNumberFormat="1" applyFont="1" applyFill="1" applyBorder="1" applyAlignment="1">
      <alignment horizontal="right" vertical="top" indent="1"/>
    </xf>
    <xf numFmtId="166" fontId="9" fillId="3" borderId="9" xfId="1" applyNumberFormat="1" applyFont="1" applyFill="1" applyBorder="1" applyAlignment="1">
      <alignment horizontal="right" vertical="top" indent="1"/>
    </xf>
    <xf numFmtId="166" fontId="9" fillId="3" borderId="7" xfId="1" applyNumberFormat="1" applyFont="1" applyFill="1" applyBorder="1" applyAlignment="1">
      <alignment horizontal="right" vertical="top" indent="1"/>
    </xf>
    <xf numFmtId="168" fontId="15" fillId="0" borderId="4" xfId="0" applyNumberFormat="1" applyFont="1" applyBorder="1"/>
    <xf numFmtId="170" fontId="15" fillId="0" borderId="4" xfId="0" applyNumberFormat="1" applyFont="1" applyBorder="1"/>
    <xf numFmtId="166" fontId="9" fillId="0" borderId="9" xfId="1" applyNumberFormat="1" applyFont="1" applyBorder="1" applyAlignment="1">
      <alignment horizontal="right" vertical="top" indent="1"/>
    </xf>
    <xf numFmtId="171" fontId="15" fillId="0" borderId="4" xfId="0" applyNumberFormat="1" applyFont="1" applyBorder="1"/>
    <xf numFmtId="171" fontId="15" fillId="0" borderId="9" xfId="0" applyNumberFormat="1" applyFont="1" applyBorder="1"/>
    <xf numFmtId="37" fontId="15" fillId="0" borderId="8" xfId="0" applyNumberFormat="1" applyFont="1" applyBorder="1"/>
    <xf numFmtId="37" fontId="15" fillId="0" borderId="4" xfId="0" applyNumberFormat="1" applyFont="1" applyBorder="1"/>
    <xf numFmtId="37" fontId="15" fillId="0" borderId="9" xfId="0" applyNumberFormat="1" applyFont="1" applyBorder="1"/>
    <xf numFmtId="0" fontId="0" fillId="4" borderId="4" xfId="0" applyFill="1" applyBorder="1"/>
    <xf numFmtId="0" fontId="5" fillId="4" borderId="4" xfId="0" applyFont="1" applyFill="1" applyBorder="1" applyAlignment="1">
      <alignment horizontal="center" vertical="top"/>
    </xf>
    <xf numFmtId="165" fontId="5" fillId="4" borderId="0" xfId="1" applyNumberFormat="1" applyFont="1" applyFill="1" applyBorder="1" applyAlignment="1">
      <alignment horizontal="right" vertical="top" indent="1"/>
    </xf>
    <xf numFmtId="165" fontId="5" fillId="4" borderId="4" xfId="1" applyNumberFormat="1" applyFont="1" applyFill="1" applyBorder="1" applyAlignment="1">
      <alignment horizontal="right" vertical="top" indent="1"/>
    </xf>
    <xf numFmtId="165" fontId="5" fillId="4" borderId="6" xfId="1" applyNumberFormat="1" applyFont="1" applyFill="1" applyBorder="1" applyAlignment="1">
      <alignment horizontal="right" vertical="top" indent="1"/>
    </xf>
    <xf numFmtId="165" fontId="0" fillId="4" borderId="0" xfId="1" applyNumberFormat="1" applyFont="1" applyFill="1" applyBorder="1"/>
    <xf numFmtId="165" fontId="0" fillId="4" borderId="4" xfId="1" applyNumberFormat="1" applyFont="1" applyFill="1" applyBorder="1"/>
    <xf numFmtId="165" fontId="0" fillId="4" borderId="6" xfId="1" applyNumberFormat="1" applyFont="1" applyFill="1" applyBorder="1"/>
    <xf numFmtId="166" fontId="5" fillId="3" borderId="8" xfId="1" applyNumberFormat="1" applyFont="1" applyFill="1" applyBorder="1" applyAlignment="1">
      <alignment horizontal="right" vertical="top"/>
    </xf>
    <xf numFmtId="166" fontId="9" fillId="0" borderId="15" xfId="1" applyNumberFormat="1" applyFont="1" applyBorder="1" applyAlignment="1">
      <alignment horizontal="right" vertical="top" indent="1"/>
    </xf>
    <xf numFmtId="166" fontId="9" fillId="3" borderId="14" xfId="1" applyNumberFormat="1" applyFont="1" applyFill="1" applyBorder="1" applyAlignment="1">
      <alignment horizontal="right" vertical="top" indent="1"/>
    </xf>
    <xf numFmtId="166" fontId="9" fillId="3" borderId="15" xfId="1" applyNumberFormat="1" applyFont="1" applyFill="1" applyBorder="1" applyAlignment="1">
      <alignment horizontal="right" vertical="top" indent="1"/>
    </xf>
    <xf numFmtId="166" fontId="5" fillId="0" borderId="4" xfId="1" applyNumberFormat="1" applyFont="1" applyBorder="1" applyAlignment="1">
      <alignment horizontal="right" vertical="top" indent="1"/>
    </xf>
    <xf numFmtId="166" fontId="5" fillId="3" borderId="6" xfId="1" applyNumberFormat="1" applyFont="1" applyFill="1" applyBorder="1" applyAlignment="1">
      <alignment horizontal="right" vertical="top" indent="1"/>
    </xf>
    <xf numFmtId="49" fontId="3" fillId="2" borderId="14" xfId="0" applyNumberFormat="1" applyFont="1" applyFill="1" applyBorder="1" applyAlignment="1">
      <alignment horizontal="right" vertical="top" indent="1"/>
    </xf>
    <xf numFmtId="49" fontId="9" fillId="0" borderId="14" xfId="0" applyNumberFormat="1" applyFont="1" applyBorder="1" applyAlignment="1">
      <alignment horizontal="left" vertical="top" wrapText="1" indent="1"/>
    </xf>
    <xf numFmtId="0" fontId="9" fillId="0" borderId="15" xfId="0" applyFont="1" applyBorder="1" applyAlignment="1">
      <alignment horizontal="center" vertical="top"/>
    </xf>
    <xf numFmtId="166" fontId="9" fillId="4" borderId="0" xfId="1" applyNumberFormat="1" applyFont="1" applyFill="1" applyBorder="1" applyAlignment="1">
      <alignment horizontal="right" vertical="top" indent="1"/>
    </xf>
    <xf numFmtId="49" fontId="9" fillId="0" borderId="6" xfId="0" applyNumberFormat="1" applyFont="1" applyBorder="1" applyAlignment="1">
      <alignment horizontal="left" vertical="top" wrapText="1" indent="1"/>
    </xf>
    <xf numFmtId="0" fontId="9" fillId="0" borderId="4" xfId="0" applyFont="1" applyBorder="1" applyAlignment="1">
      <alignment horizontal="center" vertical="top"/>
    </xf>
    <xf numFmtId="165" fontId="5" fillId="3" borderId="11" xfId="1" applyNumberFormat="1" applyFont="1" applyFill="1" applyBorder="1" applyAlignment="1">
      <alignment horizontal="right" vertical="top"/>
    </xf>
    <xf numFmtId="165" fontId="5" fillId="3" borderId="10" xfId="1" applyNumberFormat="1" applyFont="1" applyFill="1" applyBorder="1" applyAlignment="1">
      <alignment horizontal="right" vertical="top"/>
    </xf>
    <xf numFmtId="166" fontId="5" fillId="0" borderId="9" xfId="1" applyNumberFormat="1" applyFont="1" applyFill="1" applyBorder="1" applyAlignment="1">
      <alignment horizontal="right" vertical="top"/>
    </xf>
    <xf numFmtId="165" fontId="15" fillId="0" borderId="5" xfId="1" applyNumberFormat="1" applyFont="1" applyFill="1" applyBorder="1"/>
    <xf numFmtId="165" fontId="15" fillId="0" borderId="4" xfId="1" applyNumberFormat="1" applyFont="1" applyFill="1" applyBorder="1"/>
    <xf numFmtId="166" fontId="15" fillId="0" borderId="4" xfId="1" applyNumberFormat="1" applyFont="1" applyFill="1" applyBorder="1"/>
    <xf numFmtId="38" fontId="7" fillId="0" borderId="0" xfId="0" applyNumberFormat="1" applyFont="1" applyAlignment="1">
      <alignment horizontal="left" vertical="top"/>
    </xf>
    <xf numFmtId="0" fontId="7" fillId="0" borderId="0" xfId="0" applyFont="1" applyAlignment="1">
      <alignment horizontal="left" vertical="top"/>
    </xf>
    <xf numFmtId="166" fontId="9" fillId="3" borderId="16" xfId="1" applyNumberFormat="1" applyFont="1" applyFill="1" applyBorder="1" applyAlignment="1">
      <alignment horizontal="right" vertical="top" indent="1"/>
    </xf>
    <xf numFmtId="49" fontId="3" fillId="2" borderId="17" xfId="0" applyNumberFormat="1" applyFont="1" applyFill="1" applyBorder="1" applyAlignment="1">
      <alignment horizontal="right" vertical="top" indent="1"/>
    </xf>
    <xf numFmtId="49" fontId="3" fillId="2" borderId="18" xfId="0" applyNumberFormat="1" applyFont="1" applyFill="1" applyBorder="1" applyAlignment="1">
      <alignment horizontal="right" vertical="top" indent="1"/>
    </xf>
    <xf numFmtId="166" fontId="16" fillId="0" borderId="19" xfId="1" applyNumberFormat="1" applyFont="1" applyBorder="1"/>
    <xf numFmtId="49" fontId="3" fillId="2" borderId="20" xfId="0" applyNumberFormat="1" applyFont="1" applyFill="1" applyBorder="1" applyAlignment="1">
      <alignment horizontal="right" vertical="top" indent="1"/>
    </xf>
    <xf numFmtId="0" fontId="3" fillId="2" borderId="20" xfId="0" applyFont="1" applyFill="1" applyBorder="1" applyAlignment="1">
      <alignment horizontal="center" vertical="top" wrapText="1"/>
    </xf>
    <xf numFmtId="43" fontId="5" fillId="0" borderId="0" xfId="1" applyFont="1" applyFill="1" applyBorder="1" applyAlignment="1">
      <alignment horizontal="right" vertical="top"/>
    </xf>
    <xf numFmtId="43" fontId="5" fillId="0" borderId="4" xfId="1" applyFont="1" applyFill="1" applyBorder="1" applyAlignment="1">
      <alignment horizontal="right" vertical="top"/>
    </xf>
    <xf numFmtId="43" fontId="5" fillId="3" borderId="0" xfId="1" applyFont="1" applyFill="1" applyBorder="1" applyAlignment="1">
      <alignment horizontal="right" vertical="top"/>
    </xf>
    <xf numFmtId="43" fontId="5" fillId="0" borderId="4" xfId="1" applyFont="1" applyBorder="1" applyAlignment="1">
      <alignment horizontal="right" vertical="top"/>
    </xf>
    <xf numFmtId="43" fontId="5" fillId="3" borderId="4" xfId="1" applyFont="1" applyFill="1" applyBorder="1" applyAlignment="1">
      <alignment horizontal="right" vertical="top" indent="1"/>
    </xf>
    <xf numFmtId="43" fontId="5" fillId="3" borderId="0" xfId="1" applyFont="1" applyFill="1" applyBorder="1" applyAlignment="1">
      <alignment horizontal="right" vertical="top" indent="1"/>
    </xf>
    <xf numFmtId="43" fontId="5" fillId="3" borderId="4" xfId="1" applyFont="1" applyFill="1" applyBorder="1" applyAlignment="1">
      <alignment horizontal="right" vertical="top"/>
    </xf>
    <xf numFmtId="167" fontId="5" fillId="0" borderId="4" xfId="4" applyNumberFormat="1" applyFont="1" applyBorder="1" applyAlignment="1">
      <alignment horizontal="right" vertical="top"/>
    </xf>
    <xf numFmtId="167" fontId="5" fillId="0" borderId="0" xfId="4" applyNumberFormat="1" applyFont="1" applyBorder="1" applyAlignment="1">
      <alignment horizontal="right" vertical="top"/>
    </xf>
    <xf numFmtId="166" fontId="16" fillId="0" borderId="15" xfId="1" applyNumberFormat="1" applyFont="1" applyFill="1" applyBorder="1"/>
    <xf numFmtId="166" fontId="16" fillId="0" borderId="19" xfId="1" applyNumberFormat="1" applyFont="1" applyFill="1" applyBorder="1"/>
    <xf numFmtId="166" fontId="5" fillId="0" borderId="4" xfId="1" applyNumberFormat="1" applyFont="1" applyFill="1" applyBorder="1" applyAlignment="1">
      <alignment horizontal="right" vertical="top" indent="1"/>
    </xf>
    <xf numFmtId="166" fontId="16" fillId="0" borderId="8" xfId="1" applyNumberFormat="1" applyFont="1" applyBorder="1"/>
    <xf numFmtId="166" fontId="16" fillId="0" borderId="9" xfId="1" applyNumberFormat="1" applyFont="1" applyBorder="1"/>
    <xf numFmtId="166" fontId="15" fillId="0" borderId="4" xfId="1" applyNumberFormat="1" applyFont="1" applyBorder="1" applyAlignment="1">
      <alignment horizontal="left"/>
    </xf>
    <xf numFmtId="166" fontId="15" fillId="0" borderId="9" xfId="1" applyNumberFormat="1" applyFont="1" applyBorder="1" applyAlignment="1">
      <alignment horizontal="left"/>
    </xf>
    <xf numFmtId="166" fontId="15" fillId="0" borderId="8" xfId="1" applyNumberFormat="1" applyFont="1" applyBorder="1" applyAlignment="1">
      <alignment horizontal="left"/>
    </xf>
    <xf numFmtId="166" fontId="9" fillId="0" borderId="9" xfId="1" applyNumberFormat="1" applyFont="1" applyFill="1" applyBorder="1" applyAlignment="1">
      <alignment vertical="top"/>
    </xf>
    <xf numFmtId="166" fontId="9" fillId="3" borderId="8" xfId="1" applyNumberFormat="1" applyFont="1" applyFill="1" applyBorder="1" applyAlignment="1">
      <alignment vertical="top"/>
    </xf>
    <xf numFmtId="166" fontId="9" fillId="3" borderId="9" xfId="1" applyNumberFormat="1" applyFont="1" applyFill="1" applyBorder="1" applyAlignment="1">
      <alignment vertical="top"/>
    </xf>
    <xf numFmtId="0" fontId="0" fillId="0" borderId="0" xfId="0" applyBorder="1"/>
    <xf numFmtId="165" fontId="15" fillId="0" borderId="0" xfId="1" applyNumberFormat="1" applyFont="1" applyBorder="1" applyAlignment="1">
      <alignment horizontal="right"/>
    </xf>
    <xf numFmtId="49" fontId="3" fillId="2" borderId="21" xfId="0" applyNumberFormat="1" applyFont="1" applyFill="1" applyBorder="1" applyAlignment="1">
      <alignment horizontal="right" vertical="top" indent="1"/>
    </xf>
    <xf numFmtId="165" fontId="15" fillId="0" borderId="1" xfId="1" applyNumberFormat="1" applyFont="1" applyBorder="1" applyAlignment="1">
      <alignment horizontal="right"/>
    </xf>
    <xf numFmtId="0" fontId="8" fillId="0" borderId="0" xfId="0" applyFont="1" applyBorder="1"/>
    <xf numFmtId="165" fontId="16" fillId="0" borderId="0" xfId="1" applyNumberFormat="1" applyFont="1" applyBorder="1" applyAlignment="1">
      <alignment horizontal="right"/>
    </xf>
    <xf numFmtId="165" fontId="16" fillId="0" borderId="1" xfId="1" applyNumberFormat="1" applyFont="1" applyBorder="1" applyAlignment="1">
      <alignment horizontal="right"/>
    </xf>
    <xf numFmtId="0" fontId="3" fillId="2" borderId="23" xfId="0" applyFont="1" applyFill="1" applyBorder="1" applyAlignment="1">
      <alignment horizontal="left" vertical="top" wrapText="1" indent="1"/>
    </xf>
    <xf numFmtId="0" fontId="3" fillId="2" borderId="24" xfId="0" applyFont="1" applyFill="1" applyBorder="1" applyAlignment="1">
      <alignment horizontal="center" vertical="top" wrapText="1"/>
    </xf>
    <xf numFmtId="49" fontId="3" fillId="2" borderId="25" xfId="0" applyNumberFormat="1" applyFont="1" applyFill="1" applyBorder="1" applyAlignment="1">
      <alignment horizontal="right" vertical="top"/>
    </xf>
    <xf numFmtId="49" fontId="3" fillId="2" borderId="24"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165" fontId="5" fillId="5" borderId="0" xfId="1" applyNumberFormat="1" applyFont="1" applyFill="1" applyBorder="1" applyAlignment="1">
      <alignment horizontal="right" vertical="top"/>
    </xf>
    <xf numFmtId="165" fontId="5" fillId="5" borderId="8" xfId="1" applyNumberFormat="1" applyFont="1" applyFill="1" applyBorder="1" applyAlignment="1">
      <alignment horizontal="right" vertical="top"/>
    </xf>
    <xf numFmtId="0" fontId="7" fillId="0" borderId="0" xfId="0" applyFont="1" applyBorder="1" applyAlignment="1">
      <alignment horizontal="left" vertical="top"/>
    </xf>
    <xf numFmtId="165" fontId="7" fillId="0" borderId="0" xfId="0" applyNumberFormat="1" applyFont="1" applyBorder="1" applyAlignment="1">
      <alignment horizontal="left" vertical="top"/>
    </xf>
    <xf numFmtId="49" fontId="3" fillId="2" borderId="26" xfId="0" applyNumberFormat="1" applyFont="1" applyFill="1" applyBorder="1" applyAlignment="1">
      <alignment horizontal="right" vertical="top"/>
    </xf>
    <xf numFmtId="49" fontId="3" fillId="2" borderId="26" xfId="0" applyNumberFormat="1" applyFont="1" applyFill="1" applyBorder="1" applyAlignment="1">
      <alignment horizontal="right" vertical="top" indent="1"/>
    </xf>
    <xf numFmtId="165" fontId="15" fillId="0" borderId="4" xfId="1" applyNumberFormat="1" applyFont="1" applyBorder="1" applyAlignment="1">
      <alignment horizontal="right"/>
    </xf>
    <xf numFmtId="165" fontId="16" fillId="0" borderId="4" xfId="1" applyNumberFormat="1" applyFont="1" applyBorder="1" applyAlignment="1">
      <alignment horizontal="right"/>
    </xf>
    <xf numFmtId="0" fontId="7" fillId="0" borderId="22" xfId="0" applyFont="1" applyBorder="1" applyAlignment="1">
      <alignment horizontal="left" vertical="top"/>
    </xf>
    <xf numFmtId="165" fontId="7" fillId="0" borderId="22" xfId="0" applyNumberFormat="1" applyFont="1" applyBorder="1" applyAlignment="1">
      <alignment horizontal="left" vertical="top"/>
    </xf>
    <xf numFmtId="0" fontId="3" fillId="2" borderId="13" xfId="0" applyFont="1" applyFill="1" applyBorder="1" applyAlignment="1">
      <alignment horizontal="left" vertical="top" wrapText="1" indent="1"/>
    </xf>
    <xf numFmtId="49" fontId="3" fillId="2" borderId="3" xfId="0" applyNumberFormat="1" applyFont="1" applyFill="1" applyBorder="1" applyAlignment="1">
      <alignment horizontal="right" vertical="top"/>
    </xf>
    <xf numFmtId="165" fontId="15" fillId="0" borderId="21" xfId="1" applyNumberFormat="1" applyFont="1" applyBorder="1"/>
    <xf numFmtId="49" fontId="5" fillId="0" borderId="11" xfId="0" applyNumberFormat="1" applyFont="1" applyBorder="1" applyAlignment="1">
      <alignment horizontal="left" vertical="top" wrapText="1" indent="1"/>
    </xf>
    <xf numFmtId="9" fontId="7" fillId="0" borderId="22" xfId="2" applyFont="1" applyBorder="1" applyAlignment="1">
      <alignment horizontal="left" vertical="top"/>
    </xf>
    <xf numFmtId="49" fontId="3" fillId="2" borderId="21" xfId="0" applyNumberFormat="1" applyFont="1" applyFill="1" applyBorder="1" applyAlignment="1">
      <alignment horizontal="right" vertical="top"/>
    </xf>
    <xf numFmtId="168" fontId="0" fillId="0" borderId="0" xfId="0" applyNumberFormat="1" applyBorder="1"/>
    <xf numFmtId="43" fontId="0" fillId="0" borderId="0" xfId="0" applyNumberFormat="1" applyBorder="1"/>
    <xf numFmtId="49" fontId="6" fillId="4" borderId="23" xfId="0" applyNumberFormat="1" applyFont="1" applyFill="1" applyBorder="1" applyAlignment="1">
      <alignment horizontal="left" vertical="top" indent="1"/>
    </xf>
    <xf numFmtId="0" fontId="0" fillId="4" borderId="24" xfId="0" applyFill="1" applyBorder="1"/>
    <xf numFmtId="0" fontId="0" fillId="4" borderId="25" xfId="0" applyFill="1" applyBorder="1"/>
    <xf numFmtId="165" fontId="5" fillId="3" borderId="4" xfId="1" applyNumberFormat="1" applyFont="1" applyFill="1" applyBorder="1" applyAlignment="1">
      <alignment horizontal="right" vertical="top"/>
    </xf>
    <xf numFmtId="172" fontId="0" fillId="4" borderId="0" xfId="0" applyNumberFormat="1" applyFill="1" applyBorder="1"/>
    <xf numFmtId="0" fontId="0" fillId="4" borderId="0" xfId="0" applyFill="1" applyBorder="1"/>
    <xf numFmtId="166" fontId="10" fillId="0" borderId="4" xfId="1" applyNumberFormat="1" applyFont="1" applyFill="1" applyBorder="1" applyAlignment="1">
      <alignment horizontal="right" vertical="top"/>
    </xf>
    <xf numFmtId="165" fontId="10" fillId="0" borderId="9" xfId="1" applyNumberFormat="1" applyFont="1" applyFill="1" applyBorder="1" applyAlignment="1">
      <alignment horizontal="right" vertical="top"/>
    </xf>
    <xf numFmtId="165" fontId="5" fillId="0" borderId="5" xfId="1" applyNumberFormat="1" applyFont="1" applyFill="1" applyBorder="1" applyAlignment="1">
      <alignment horizontal="right" vertical="top"/>
    </xf>
    <xf numFmtId="0" fontId="3" fillId="2" borderId="27" xfId="0" applyFont="1" applyFill="1" applyBorder="1" applyAlignment="1">
      <alignment horizontal="left" vertical="top" wrapText="1" indent="1"/>
    </xf>
    <xf numFmtId="49" fontId="3" fillId="2" borderId="28" xfId="0" applyNumberFormat="1" applyFont="1" applyFill="1" applyBorder="1" applyAlignment="1">
      <alignment horizontal="right" vertical="top" indent="1"/>
    </xf>
    <xf numFmtId="166" fontId="0" fillId="4" borderId="0" xfId="0" applyNumberFormat="1" applyFill="1" applyBorder="1"/>
    <xf numFmtId="166" fontId="0" fillId="4" borderId="4" xfId="0" applyNumberFormat="1" applyFill="1" applyBorder="1"/>
    <xf numFmtId="49" fontId="6" fillId="4" borderId="6" xfId="0" applyNumberFormat="1" applyFont="1" applyFill="1" applyBorder="1" applyAlignment="1">
      <alignment horizontal="left" vertical="top" indent="1"/>
    </xf>
    <xf numFmtId="0" fontId="0" fillId="4" borderId="21" xfId="0" applyFill="1" applyBorder="1"/>
    <xf numFmtId="166" fontId="15" fillId="0" borderId="0" xfId="1" applyNumberFormat="1" applyFont="1" applyFill="1" applyBorder="1"/>
    <xf numFmtId="49" fontId="9" fillId="0" borderId="7" xfId="0" applyNumberFormat="1" applyFont="1" applyBorder="1" applyAlignment="1">
      <alignment horizontal="left" vertical="top" wrapText="1" indent="1"/>
    </xf>
    <xf numFmtId="165" fontId="0" fillId="4" borderId="24" xfId="1" applyNumberFormat="1" applyFont="1" applyFill="1" applyBorder="1"/>
    <xf numFmtId="168" fontId="15" fillId="0" borderId="0" xfId="0" applyNumberFormat="1" applyFont="1" applyBorder="1"/>
    <xf numFmtId="170" fontId="15" fillId="0" borderId="0" xfId="0" applyNumberFormat="1" applyFont="1" applyBorder="1"/>
    <xf numFmtId="166" fontId="15" fillId="0" borderId="0" xfId="1" applyNumberFormat="1" applyFont="1" applyBorder="1" applyAlignment="1">
      <alignment horizontal="left"/>
    </xf>
    <xf numFmtId="166" fontId="9" fillId="4" borderId="4" xfId="1" applyNumberFormat="1" applyFont="1" applyFill="1" applyBorder="1" applyAlignment="1">
      <alignment horizontal="right" vertical="top" indent="1"/>
    </xf>
    <xf numFmtId="37" fontId="15" fillId="0" borderId="0" xfId="0" applyNumberFormat="1" applyFont="1" applyBorder="1"/>
    <xf numFmtId="0" fontId="9" fillId="0" borderId="9" xfId="0" applyFont="1" applyBorder="1" applyAlignment="1">
      <alignment horizontal="center" vertical="top"/>
    </xf>
    <xf numFmtId="165" fontId="9" fillId="0" borderId="15" xfId="1" applyNumberFormat="1" applyFont="1" applyBorder="1" applyAlignment="1">
      <alignment horizontal="right" vertical="top" indent="1"/>
    </xf>
    <xf numFmtId="49" fontId="10" fillId="0" borderId="23" xfId="0" applyNumberFormat="1" applyFont="1" applyBorder="1" applyAlignment="1">
      <alignment horizontal="left" vertical="top" wrapText="1" indent="1"/>
    </xf>
    <xf numFmtId="49" fontId="10" fillId="0" borderId="6" xfId="0" applyNumberFormat="1" applyFont="1" applyBorder="1" applyAlignment="1">
      <alignment horizontal="left" vertical="top" wrapText="1" indent="1"/>
    </xf>
    <xf numFmtId="0" fontId="1" fillId="0" borderId="0" xfId="0" applyFont="1"/>
    <xf numFmtId="0" fontId="10" fillId="0" borderId="24" xfId="0" applyFont="1" applyBorder="1" applyAlignment="1">
      <alignment horizontal="center" vertical="top"/>
    </xf>
    <xf numFmtId="167" fontId="10" fillId="0" borderId="25" xfId="4" applyNumberFormat="1" applyFont="1" applyBorder="1" applyAlignment="1">
      <alignment horizontal="right" vertical="top"/>
    </xf>
    <xf numFmtId="167" fontId="10" fillId="0" borderId="24" xfId="4" applyNumberFormat="1" applyFont="1" applyBorder="1" applyAlignment="1">
      <alignment horizontal="right" vertical="top"/>
    </xf>
    <xf numFmtId="0" fontId="18" fillId="0" borderId="0" xfId="0" applyFont="1" applyBorder="1"/>
    <xf numFmtId="49" fontId="19" fillId="0" borderId="11" xfId="0" applyNumberFormat="1" applyFont="1" applyBorder="1" applyAlignment="1">
      <alignment horizontal="left" vertical="top" wrapText="1" indent="1"/>
    </xf>
    <xf numFmtId="0" fontId="19" fillId="0" borderId="10" xfId="0" applyFont="1" applyBorder="1" applyAlignment="1">
      <alignment horizontal="center" vertical="top"/>
    </xf>
    <xf numFmtId="165" fontId="20" fillId="0" borderId="10" xfId="1" applyNumberFormat="1" applyFont="1" applyBorder="1" applyAlignment="1">
      <alignment horizontal="right"/>
    </xf>
    <xf numFmtId="165" fontId="20" fillId="0" borderId="12" xfId="1" applyNumberFormat="1" applyFont="1" applyBorder="1" applyAlignment="1">
      <alignment horizontal="right"/>
    </xf>
    <xf numFmtId="165" fontId="20" fillId="0" borderId="5" xfId="1" applyNumberFormat="1" applyFont="1" applyBorder="1" applyAlignment="1">
      <alignment horizontal="right"/>
    </xf>
    <xf numFmtId="0" fontId="18" fillId="0" borderId="0" xfId="0" applyFont="1"/>
    <xf numFmtId="49" fontId="21" fillId="4" borderId="6" xfId="0" applyNumberFormat="1" applyFont="1" applyFill="1" applyBorder="1" applyAlignment="1">
      <alignment horizontal="left" vertical="top" indent="1"/>
    </xf>
    <xf numFmtId="0" fontId="22" fillId="0" borderId="0" xfId="0" applyFont="1"/>
    <xf numFmtId="165" fontId="22" fillId="0" borderId="0" xfId="0" applyNumberFormat="1" applyFont="1"/>
    <xf numFmtId="49" fontId="3" fillId="2" borderId="29" xfId="0" applyNumberFormat="1" applyFont="1" applyFill="1" applyBorder="1" applyAlignment="1">
      <alignment horizontal="right" vertical="top"/>
    </xf>
    <xf numFmtId="167" fontId="10" fillId="0" borderId="0" xfId="4" applyNumberFormat="1" applyFont="1" applyBorder="1" applyAlignment="1">
      <alignment horizontal="right" vertical="top"/>
    </xf>
    <xf numFmtId="49" fontId="3" fillId="2" borderId="16" xfId="0" applyNumberFormat="1" applyFont="1" applyFill="1" applyBorder="1" applyAlignment="1">
      <alignment horizontal="right" vertical="top"/>
    </xf>
    <xf numFmtId="165" fontId="20" fillId="0" borderId="8" xfId="1" applyNumberFormat="1" applyFont="1" applyBorder="1" applyAlignment="1">
      <alignment horizontal="right"/>
    </xf>
    <xf numFmtId="165" fontId="15" fillId="0" borderId="8" xfId="1" applyNumberFormat="1" applyFont="1" applyBorder="1"/>
    <xf numFmtId="49" fontId="3" fillId="2" borderId="30" xfId="0" applyNumberFormat="1" applyFont="1" applyFill="1" applyBorder="1" applyAlignment="1">
      <alignment horizontal="right" vertical="top"/>
    </xf>
    <xf numFmtId="49" fontId="3" fillId="2" borderId="16" xfId="0" applyNumberFormat="1" applyFont="1" applyFill="1" applyBorder="1" applyAlignment="1">
      <alignment horizontal="right" vertical="top" indent="1"/>
    </xf>
    <xf numFmtId="166" fontId="16" fillId="0" borderId="16" xfId="1" applyNumberFormat="1" applyFont="1" applyBorder="1"/>
    <xf numFmtId="166" fontId="16" fillId="0" borderId="16" xfId="1" applyNumberFormat="1" applyFont="1" applyFill="1" applyBorder="1"/>
    <xf numFmtId="166" fontId="9" fillId="3" borderId="16" xfId="1" applyNumberFormat="1" applyFont="1" applyFill="1" applyBorder="1" applyAlignment="1">
      <alignment vertical="top"/>
    </xf>
    <xf numFmtId="165" fontId="9" fillId="3" borderId="16" xfId="1" applyNumberFormat="1" applyFont="1" applyFill="1" applyBorder="1" applyAlignment="1">
      <alignment horizontal="right" vertical="top" indent="1"/>
    </xf>
    <xf numFmtId="49" fontId="3" fillId="2" borderId="29" xfId="0" quotePrefix="1" applyNumberFormat="1" applyFont="1" applyFill="1" applyBorder="1" applyAlignment="1">
      <alignment horizontal="right" vertical="top"/>
    </xf>
    <xf numFmtId="49" fontId="3" fillId="2" borderId="31" xfId="0" quotePrefix="1" applyNumberFormat="1" applyFont="1" applyFill="1" applyBorder="1" applyAlignment="1">
      <alignment horizontal="right" vertical="top" indent="1"/>
    </xf>
    <xf numFmtId="165" fontId="15" fillId="0" borderId="32" xfId="1" applyNumberFormat="1" applyFont="1" applyBorder="1"/>
    <xf numFmtId="165" fontId="15" fillId="0" borderId="33" xfId="1" applyNumberFormat="1" applyFont="1" applyFill="1" applyBorder="1"/>
    <xf numFmtId="165" fontId="15" fillId="0" borderId="33" xfId="1" applyNumberFormat="1" applyFont="1" applyBorder="1"/>
    <xf numFmtId="165" fontId="15" fillId="0" borderId="34" xfId="1" applyNumberFormat="1" applyFont="1" applyBorder="1"/>
    <xf numFmtId="49" fontId="3" fillId="2" borderId="31" xfId="0" applyNumberFormat="1" applyFont="1" applyFill="1" applyBorder="1" applyAlignment="1">
      <alignment horizontal="right" vertical="top" indent="1"/>
    </xf>
    <xf numFmtId="167" fontId="10" fillId="0" borderId="35" xfId="4" applyNumberFormat="1" applyFont="1" applyBorder="1" applyAlignment="1">
      <alignment horizontal="right" vertical="top"/>
    </xf>
    <xf numFmtId="167" fontId="5" fillId="0" borderId="33" xfId="4" applyNumberFormat="1" applyFont="1" applyBorder="1" applyAlignment="1">
      <alignment horizontal="right" vertical="top"/>
    </xf>
    <xf numFmtId="166" fontId="5" fillId="3" borderId="33" xfId="1" applyNumberFormat="1" applyFont="1" applyFill="1" applyBorder="1" applyAlignment="1">
      <alignment horizontal="right" vertical="top"/>
    </xf>
    <xf numFmtId="43" fontId="5" fillId="3" borderId="33" xfId="1" applyFont="1" applyFill="1" applyBorder="1" applyAlignment="1">
      <alignment horizontal="right" vertical="top"/>
    </xf>
    <xf numFmtId="165" fontId="5" fillId="3" borderId="36" xfId="1" applyNumberFormat="1" applyFont="1" applyFill="1" applyBorder="1" applyAlignment="1">
      <alignment horizontal="right" vertical="top"/>
    </xf>
    <xf numFmtId="165" fontId="15" fillId="0" borderId="37" xfId="1" applyNumberFormat="1" applyFont="1" applyBorder="1"/>
    <xf numFmtId="167" fontId="10" fillId="0" borderId="29" xfId="4" applyNumberFormat="1" applyFont="1" applyBorder="1" applyAlignment="1">
      <alignment horizontal="right" vertical="top"/>
    </xf>
    <xf numFmtId="49" fontId="3" fillId="2" borderId="38" xfId="0" applyNumberFormat="1" applyFont="1" applyFill="1" applyBorder="1" applyAlignment="1">
      <alignment horizontal="right" vertical="top" indent="1"/>
    </xf>
    <xf numFmtId="49" fontId="3" fillId="2" borderId="35" xfId="0" applyNumberFormat="1" applyFont="1" applyFill="1" applyBorder="1" applyAlignment="1">
      <alignment horizontal="right" vertical="top"/>
    </xf>
    <xf numFmtId="0" fontId="0" fillId="4" borderId="29" xfId="0" applyFill="1" applyBorder="1"/>
    <xf numFmtId="172" fontId="0" fillId="4" borderId="4" xfId="0" applyNumberFormat="1" applyFill="1" applyBorder="1"/>
    <xf numFmtId="166" fontId="5" fillId="3" borderId="9" xfId="1" applyNumberFormat="1" applyFont="1" applyFill="1" applyBorder="1" applyAlignment="1">
      <alignment horizontal="right" vertical="top"/>
    </xf>
    <xf numFmtId="49" fontId="3" fillId="2" borderId="39" xfId="0" applyNumberFormat="1" applyFont="1" applyFill="1" applyBorder="1" applyAlignment="1">
      <alignment horizontal="right" vertical="top" indent="1"/>
    </xf>
    <xf numFmtId="166" fontId="16" fillId="0" borderId="40" xfId="1" applyNumberFormat="1" applyFont="1" applyBorder="1"/>
    <xf numFmtId="165" fontId="9" fillId="0" borderId="41" xfId="1" applyNumberFormat="1" applyFont="1" applyFill="1" applyBorder="1" applyAlignment="1">
      <alignment horizontal="right" vertical="top"/>
    </xf>
    <xf numFmtId="165" fontId="9" fillId="0" borderId="40" xfId="1" applyNumberFormat="1" applyFont="1" applyFill="1" applyBorder="1" applyAlignment="1">
      <alignment horizontal="right" vertical="top"/>
    </xf>
    <xf numFmtId="166" fontId="5" fillId="0" borderId="4" xfId="1" quotePrefix="1" applyNumberFormat="1" applyFont="1" applyBorder="1" applyAlignment="1">
      <alignment horizontal="right" vertical="top" indent="1"/>
    </xf>
    <xf numFmtId="166" fontId="15" fillId="3" borderId="4" xfId="1" applyNumberFormat="1" applyFont="1" applyFill="1" applyBorder="1"/>
    <xf numFmtId="166" fontId="15" fillId="3" borderId="9" xfId="1" applyNumberFormat="1" applyFont="1" applyFill="1" applyBorder="1"/>
    <xf numFmtId="165" fontId="9" fillId="0" borderId="9" xfId="1" applyNumberFormat="1" applyFont="1" applyBorder="1" applyAlignment="1">
      <alignment horizontal="right" vertical="top" indent="1"/>
    </xf>
    <xf numFmtId="165" fontId="9" fillId="0" borderId="9" xfId="1" applyNumberFormat="1" applyFont="1" applyFill="1" applyBorder="1" applyAlignment="1">
      <alignment horizontal="right" vertical="top"/>
    </xf>
    <xf numFmtId="165" fontId="5" fillId="4" borderId="4" xfId="1" applyNumberFormat="1" applyFont="1" applyFill="1" applyBorder="1" applyAlignment="1">
      <alignment horizontal="right" vertical="top"/>
    </xf>
    <xf numFmtId="165" fontId="0" fillId="4" borderId="4" xfId="1" applyNumberFormat="1" applyFont="1" applyFill="1" applyBorder="1" applyAlignment="1">
      <alignment horizontal="right"/>
    </xf>
    <xf numFmtId="165" fontId="5" fillId="0" borderId="15" xfId="1" applyNumberFormat="1" applyFont="1" applyFill="1" applyBorder="1" applyAlignment="1">
      <alignment horizontal="right" vertical="top"/>
    </xf>
    <xf numFmtId="165" fontId="9" fillId="0" borderId="9" xfId="1" applyNumberFormat="1" applyFont="1" applyBorder="1" applyAlignment="1">
      <alignment horizontal="right" vertical="top"/>
    </xf>
    <xf numFmtId="0" fontId="0" fillId="4" borderId="33" xfId="0" applyFill="1" applyBorder="1"/>
    <xf numFmtId="165" fontId="5" fillId="0" borderId="36" xfId="1" applyNumberFormat="1" applyFont="1" applyFill="1" applyBorder="1" applyAlignment="1">
      <alignment horizontal="right" vertical="top"/>
    </xf>
    <xf numFmtId="165" fontId="9" fillId="0" borderId="36" xfId="1" applyNumberFormat="1" applyFont="1" applyFill="1" applyBorder="1" applyAlignment="1">
      <alignment horizontal="right" vertical="top"/>
    </xf>
    <xf numFmtId="165" fontId="5" fillId="4" borderId="33" xfId="1" applyNumberFormat="1" applyFont="1" applyFill="1" applyBorder="1" applyAlignment="1">
      <alignment horizontal="right" vertical="top"/>
    </xf>
    <xf numFmtId="165" fontId="5" fillId="0" borderId="33" xfId="1" applyNumberFormat="1" applyFont="1" applyFill="1" applyBorder="1" applyAlignment="1">
      <alignment horizontal="right" vertical="top"/>
    </xf>
    <xf numFmtId="165" fontId="0" fillId="4" borderId="33" xfId="1" applyNumberFormat="1" applyFont="1" applyFill="1" applyBorder="1" applyAlignment="1">
      <alignment horizontal="right"/>
    </xf>
    <xf numFmtId="165" fontId="5" fillId="0" borderId="41" xfId="1" applyNumberFormat="1" applyFont="1" applyFill="1" applyBorder="1" applyAlignment="1">
      <alignment horizontal="right" vertical="top"/>
    </xf>
    <xf numFmtId="165" fontId="9" fillId="0" borderId="36" xfId="1" applyNumberFormat="1" applyFont="1" applyBorder="1" applyAlignment="1">
      <alignment horizontal="right" vertical="top"/>
    </xf>
    <xf numFmtId="166" fontId="7" fillId="0" borderId="0" xfId="0" applyNumberFormat="1" applyFont="1" applyBorder="1" applyAlignment="1">
      <alignment horizontal="left" vertical="top"/>
    </xf>
    <xf numFmtId="165" fontId="5" fillId="5" borderId="7" xfId="1" applyNumberFormat="1" applyFont="1" applyFill="1" applyBorder="1" applyAlignment="1">
      <alignment horizontal="right" vertical="top"/>
    </xf>
    <xf numFmtId="165" fontId="23" fillId="0" borderId="0" xfId="0" applyNumberFormat="1" applyFont="1"/>
    <xf numFmtId="49" fontId="11" fillId="0" borderId="0" xfId="0" applyNumberFormat="1" applyFont="1" applyAlignment="1">
      <alignment horizontal="left" vertical="top" wrapText="1"/>
    </xf>
  </cellXfs>
  <cellStyles count="5">
    <cellStyle name="Comma" xfId="1" builtinId="3"/>
    <cellStyle name="Normal" xfId="0" builtinId="0"/>
    <cellStyle name="Normal 2" xfId="3" xr:uid="{23AF791F-BAA8-4E10-A407-5C99A4960978}"/>
    <cellStyle name="Percent" xfId="2" builtinId="5"/>
    <cellStyle name="Percent 2" xfId="4" xr:uid="{E01EDA6F-5924-4E7F-97C7-9210BEBDF60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333333"/>
      <rgbColor rgb="00003366"/>
      <rgbColor rgb="00339966"/>
      <rgbColor rgb="00003300"/>
      <rgbColor rgb="00333300"/>
      <rgbColor rgb="00993300"/>
      <rgbColor rgb="00993366"/>
      <rgbColor rgb="00333399"/>
      <rgbColor rgb="00333333"/>
    </indexedColors>
    <mruColors>
      <color rgb="FF777777"/>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9524</xdr:colOff>
      <xdr:row>0</xdr:row>
      <xdr:rowOff>19050</xdr:rowOff>
    </xdr:from>
    <xdr:ext cx="3257551" cy="1211263"/>
    <xdr:pic>
      <xdr:nvPicPr>
        <xdr:cNvPr id="2" name="Picture 1" descr="Text&#10;&#10;Description automatically generated with medium confidence">
          <a:extLst>
            <a:ext uri="{FF2B5EF4-FFF2-40B4-BE49-F238E27FC236}">
              <a16:creationId xmlns:a16="http://schemas.microsoft.com/office/drawing/2014/main" id="{0DD15709-0EDF-483B-963E-43B5869AB61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851"/>
        <a:stretch/>
      </xdr:blipFill>
      <xdr:spPr bwMode="auto">
        <a:xfrm>
          <a:off x="247649" y="19050"/>
          <a:ext cx="3257551" cy="1211263"/>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775E-5717-4BA6-902B-A8C5F07DAC17}">
  <sheetPr>
    <pageSetUpPr fitToPage="1"/>
  </sheetPr>
  <dimension ref="A4:P183"/>
  <sheetViews>
    <sheetView showGridLines="0" tabSelected="1" zoomScale="70" zoomScaleNormal="70" workbookViewId="0">
      <pane xSplit="3" topLeftCell="F1" activePane="topRight" state="frozen"/>
      <selection pane="topRight"/>
    </sheetView>
  </sheetViews>
  <sheetFormatPr defaultRowHeight="12.5" x14ac:dyDescent="0.25"/>
  <cols>
    <col min="1" max="1" width="3.54296875" customWidth="1"/>
    <col min="2" max="2" width="49.08984375" customWidth="1"/>
    <col min="3" max="3" width="11.54296875" customWidth="1"/>
    <col min="4" max="16" width="13.6328125" customWidth="1"/>
  </cols>
  <sheetData>
    <row r="4" spans="1:16" x14ac:dyDescent="0.25">
      <c r="D4" s="41"/>
    </row>
    <row r="7" spans="1:16" ht="12.75" customHeight="1" x14ac:dyDescent="0.25">
      <c r="B7" s="2"/>
    </row>
    <row r="9" spans="1:16" ht="15.5" x14ac:dyDescent="0.25">
      <c r="A9" s="124"/>
      <c r="B9" s="131" t="s">
        <v>63</v>
      </c>
      <c r="C9" s="132" t="s">
        <v>62</v>
      </c>
      <c r="D9" s="206" t="s">
        <v>0</v>
      </c>
      <c r="E9" s="195" t="s">
        <v>1</v>
      </c>
      <c r="F9" s="195" t="s">
        <v>2</v>
      </c>
      <c r="G9" s="140" t="s">
        <v>3</v>
      </c>
      <c r="H9" s="141" t="s">
        <v>130</v>
      </c>
      <c r="I9" s="133" t="s">
        <v>71</v>
      </c>
      <c r="J9" s="133" t="s">
        <v>72</v>
      </c>
      <c r="K9" s="133" t="s">
        <v>73</v>
      </c>
      <c r="L9" s="133" t="s">
        <v>74</v>
      </c>
      <c r="M9" s="133" t="s">
        <v>75</v>
      </c>
      <c r="N9" s="133" t="s">
        <v>76</v>
      </c>
      <c r="O9" s="200" t="s">
        <v>77</v>
      </c>
      <c r="P9" s="134" t="s">
        <v>129</v>
      </c>
    </row>
    <row r="10" spans="1:16" ht="13" x14ac:dyDescent="0.3">
      <c r="A10" s="124"/>
      <c r="B10" s="42" t="s">
        <v>80</v>
      </c>
      <c r="C10" s="3" t="s">
        <v>70</v>
      </c>
      <c r="D10" s="142">
        <v>12251.29</v>
      </c>
      <c r="E10" s="142">
        <v>19073.14</v>
      </c>
      <c r="F10" s="142">
        <v>21668.260999999999</v>
      </c>
      <c r="G10" s="127">
        <v>23988.35</v>
      </c>
      <c r="H10" s="127">
        <v>34151.593999999997</v>
      </c>
      <c r="I10" s="125">
        <v>21925.404999999999</v>
      </c>
      <c r="J10" s="125">
        <v>22484.437000000002</v>
      </c>
      <c r="K10" s="125">
        <v>22838.973000000002</v>
      </c>
      <c r="L10" s="125">
        <v>23988.35</v>
      </c>
      <c r="M10" s="125">
        <v>27905.088</v>
      </c>
      <c r="N10" s="125">
        <v>30878.903999999999</v>
      </c>
      <c r="O10" s="125">
        <v>32859.095000000001</v>
      </c>
      <c r="P10" s="142">
        <f>H10</f>
        <v>34151.593999999997</v>
      </c>
    </row>
    <row r="11" spans="1:16" ht="13" x14ac:dyDescent="0.3">
      <c r="A11" s="124"/>
      <c r="B11" s="42" t="s">
        <v>81</v>
      </c>
      <c r="C11" s="3" t="s">
        <v>70</v>
      </c>
      <c r="D11" s="142">
        <v>1743.6079999999999</v>
      </c>
      <c r="E11" s="142">
        <v>2671.377</v>
      </c>
      <c r="F11" s="142">
        <v>3184.5909999999999</v>
      </c>
      <c r="G11" s="127">
        <v>4160.1580000000004</v>
      </c>
      <c r="H11" s="127">
        <v>4360.3969999999999</v>
      </c>
      <c r="I11" s="125">
        <v>3255.6619999999998</v>
      </c>
      <c r="J11" s="125">
        <v>3219.3339999999998</v>
      </c>
      <c r="K11" s="125">
        <v>3395.2470000000003</v>
      </c>
      <c r="L11" s="125">
        <v>4160.1579999999994</v>
      </c>
      <c r="M11" s="125">
        <v>6179.5309999999999</v>
      </c>
      <c r="N11" s="125">
        <v>4804.7749999999996</v>
      </c>
      <c r="O11" s="125">
        <v>3798.5149999999994</v>
      </c>
      <c r="P11" s="142">
        <f>H11</f>
        <v>4360.3969999999999</v>
      </c>
    </row>
    <row r="12" spans="1:16" s="5" customFormat="1" ht="13" x14ac:dyDescent="0.3">
      <c r="A12" s="128"/>
      <c r="B12" s="88" t="s">
        <v>82</v>
      </c>
      <c r="C12" s="89" t="s">
        <v>70</v>
      </c>
      <c r="D12" s="143">
        <v>13994.897999999999</v>
      </c>
      <c r="E12" s="143">
        <v>21744.517</v>
      </c>
      <c r="F12" s="143">
        <v>24852.851999999999</v>
      </c>
      <c r="G12" s="130">
        <v>28148.508000000002</v>
      </c>
      <c r="H12" s="130">
        <f>H10+H11</f>
        <v>38511.990999999995</v>
      </c>
      <c r="I12" s="129">
        <v>25181.066999999999</v>
      </c>
      <c r="J12" s="129">
        <v>25703.771000000001</v>
      </c>
      <c r="K12" s="129">
        <v>26234.22</v>
      </c>
      <c r="L12" s="129">
        <v>28148.508000000002</v>
      </c>
      <c r="M12" s="129">
        <v>34084.618999999999</v>
      </c>
      <c r="N12" s="129">
        <v>35683.678999999996</v>
      </c>
      <c r="O12" s="129">
        <v>36657.61</v>
      </c>
      <c r="P12" s="143">
        <f>P10+P11</f>
        <v>38511.990999999995</v>
      </c>
    </row>
    <row r="13" spans="1:16" ht="13" x14ac:dyDescent="0.3">
      <c r="A13" s="124"/>
      <c r="B13" s="88" t="s">
        <v>83</v>
      </c>
      <c r="C13" s="89" t="s">
        <v>70</v>
      </c>
      <c r="D13" s="143">
        <v>5610.7449999999999</v>
      </c>
      <c r="E13" s="143">
        <v>7526.0820000000003</v>
      </c>
      <c r="F13" s="143">
        <v>7756.1809999999996</v>
      </c>
      <c r="G13" s="130">
        <v>10690.948</v>
      </c>
      <c r="H13" s="130">
        <v>19635.133000000002</v>
      </c>
      <c r="I13" s="129">
        <v>8657.7340000000004</v>
      </c>
      <c r="J13" s="129">
        <v>8837.8510000000006</v>
      </c>
      <c r="K13" s="129">
        <v>9751.36</v>
      </c>
      <c r="L13" s="129">
        <v>10690.948</v>
      </c>
      <c r="M13" s="129">
        <v>17770.331999999999</v>
      </c>
      <c r="N13" s="129">
        <v>18898.014999999999</v>
      </c>
      <c r="O13" s="129">
        <v>19282.866000000002</v>
      </c>
      <c r="P13" s="143">
        <f>H13</f>
        <v>19635.133000000002</v>
      </c>
    </row>
    <row r="14" spans="1:16" ht="13" x14ac:dyDescent="0.3">
      <c r="A14" s="124"/>
      <c r="B14" s="42" t="s">
        <v>85</v>
      </c>
      <c r="C14" s="3" t="s">
        <v>70</v>
      </c>
      <c r="D14" s="142">
        <v>7072.5510000000004</v>
      </c>
      <c r="E14" s="142">
        <v>10882.045</v>
      </c>
      <c r="F14" s="142">
        <v>9770.1409999999996</v>
      </c>
      <c r="G14" s="127">
        <v>13179.602000000001</v>
      </c>
      <c r="H14" s="127">
        <v>13881.06</v>
      </c>
      <c r="I14" s="125">
        <v>9579.6580000000013</v>
      </c>
      <c r="J14" s="125">
        <v>13617.052</v>
      </c>
      <c r="K14" s="125">
        <v>13357.220000000001</v>
      </c>
      <c r="L14" s="125">
        <v>13179.602000000003</v>
      </c>
      <c r="M14" s="125">
        <v>13100.874</v>
      </c>
      <c r="N14" s="125">
        <v>13566.142999999998</v>
      </c>
      <c r="O14" s="125">
        <v>13928.481</v>
      </c>
      <c r="P14" s="142">
        <f>H14</f>
        <v>13881.06</v>
      </c>
    </row>
    <row r="15" spans="1:16" ht="13" x14ac:dyDescent="0.3">
      <c r="A15" s="124"/>
      <c r="B15" s="42" t="s">
        <v>84</v>
      </c>
      <c r="C15" s="3" t="s">
        <v>70</v>
      </c>
      <c r="D15" s="142">
        <v>1311.6020000000001</v>
      </c>
      <c r="E15" s="142">
        <v>3336.39</v>
      </c>
      <c r="F15" s="142">
        <v>7326.53</v>
      </c>
      <c r="G15" s="127">
        <v>4277.9579999999996</v>
      </c>
      <c r="H15" s="127">
        <v>4995.7979999999998</v>
      </c>
      <c r="I15" s="125">
        <v>6943.6750000000002</v>
      </c>
      <c r="J15" s="125">
        <v>3248.8679999999999</v>
      </c>
      <c r="K15" s="125">
        <v>3125.64</v>
      </c>
      <c r="L15" s="125">
        <v>4277.9580000000005</v>
      </c>
      <c r="M15" s="125">
        <v>3213.4130000000005</v>
      </c>
      <c r="N15" s="125">
        <v>3219.5210000000002</v>
      </c>
      <c r="O15" s="125">
        <v>3446.2629999999999</v>
      </c>
      <c r="P15" s="142">
        <f>H15</f>
        <v>4995.7979999999998</v>
      </c>
    </row>
    <row r="16" spans="1:16" ht="13" x14ac:dyDescent="0.3">
      <c r="A16" s="124"/>
      <c r="B16" s="88" t="s">
        <v>86</v>
      </c>
      <c r="C16" s="89" t="s">
        <v>70</v>
      </c>
      <c r="D16" s="143">
        <v>8384.1530000000002</v>
      </c>
      <c r="E16" s="143">
        <v>14218.434999999999</v>
      </c>
      <c r="F16" s="143">
        <v>17096.670999999998</v>
      </c>
      <c r="G16" s="130">
        <v>17457.560000000001</v>
      </c>
      <c r="H16" s="130">
        <f>H14+H15</f>
        <v>18876.858</v>
      </c>
      <c r="I16" s="129">
        <v>16523.333000000002</v>
      </c>
      <c r="J16" s="129">
        <v>16865.919999999998</v>
      </c>
      <c r="K16" s="129">
        <v>16482.86</v>
      </c>
      <c r="L16" s="129">
        <v>17457.560000000005</v>
      </c>
      <c r="M16" s="129">
        <v>16314.287</v>
      </c>
      <c r="N16" s="129">
        <v>16785.664000000001</v>
      </c>
      <c r="O16" s="129">
        <v>17374.743999999999</v>
      </c>
      <c r="P16" s="143">
        <f>P14+P15</f>
        <v>18876.858</v>
      </c>
    </row>
    <row r="17" spans="1:16" s="191" customFormat="1" ht="13" x14ac:dyDescent="0.3">
      <c r="A17" s="185"/>
      <c r="B17" s="186" t="s">
        <v>132</v>
      </c>
      <c r="C17" s="187" t="s">
        <v>70</v>
      </c>
      <c r="D17" s="190">
        <f>+D13+D16</f>
        <v>13994.898000000001</v>
      </c>
      <c r="E17" s="190">
        <f t="shared" ref="E17:P17" si="0">+E13+E16</f>
        <v>21744.517</v>
      </c>
      <c r="F17" s="190">
        <f t="shared" si="0"/>
        <v>24852.851999999999</v>
      </c>
      <c r="G17" s="189">
        <f t="shared" si="0"/>
        <v>28148.508000000002</v>
      </c>
      <c r="H17" s="189">
        <f t="shared" si="0"/>
        <v>38511.991000000002</v>
      </c>
      <c r="I17" s="188">
        <f t="shared" si="0"/>
        <v>25181.067000000003</v>
      </c>
      <c r="J17" s="188">
        <f t="shared" si="0"/>
        <v>25703.771000000001</v>
      </c>
      <c r="K17" s="188">
        <f t="shared" si="0"/>
        <v>26234.22</v>
      </c>
      <c r="L17" s="188">
        <f t="shared" si="0"/>
        <v>28148.508000000005</v>
      </c>
      <c r="M17" s="188">
        <f t="shared" si="0"/>
        <v>34084.618999999999</v>
      </c>
      <c r="N17" s="188">
        <f t="shared" si="0"/>
        <v>35683.679000000004</v>
      </c>
      <c r="O17" s="198">
        <f t="shared" si="0"/>
        <v>36657.61</v>
      </c>
      <c r="P17" s="190">
        <f t="shared" si="0"/>
        <v>38511.991000000002</v>
      </c>
    </row>
    <row r="18" spans="1:16" x14ac:dyDescent="0.25">
      <c r="A18" s="124"/>
      <c r="B18" s="144"/>
      <c r="C18" s="144"/>
      <c r="D18" s="144"/>
      <c r="E18" s="144"/>
      <c r="F18" s="144"/>
      <c r="G18" s="144"/>
      <c r="H18" s="145"/>
      <c r="I18" s="144"/>
      <c r="J18" s="144"/>
      <c r="K18" s="144"/>
      <c r="L18" s="144"/>
      <c r="M18" s="144"/>
      <c r="N18" s="144"/>
      <c r="O18" s="138"/>
      <c r="P18" s="144"/>
    </row>
    <row r="19" spans="1:16" ht="15.5" x14ac:dyDescent="0.25">
      <c r="A19" s="124"/>
      <c r="B19" s="146" t="s">
        <v>64</v>
      </c>
      <c r="C19" s="11"/>
      <c r="D19" s="207" t="s">
        <v>0</v>
      </c>
      <c r="E19" s="212" t="s">
        <v>1</v>
      </c>
      <c r="F19" s="212" t="s">
        <v>2</v>
      </c>
      <c r="G19" s="10" t="s">
        <v>3</v>
      </c>
      <c r="H19" s="10" t="s">
        <v>130</v>
      </c>
      <c r="I19" s="46" t="s">
        <v>71</v>
      </c>
      <c r="J19" s="47" t="s">
        <v>72</v>
      </c>
      <c r="K19" s="47" t="s">
        <v>73</v>
      </c>
      <c r="L19" s="47" t="s">
        <v>74</v>
      </c>
      <c r="M19" s="47" t="s">
        <v>75</v>
      </c>
      <c r="N19" s="47" t="s">
        <v>76</v>
      </c>
      <c r="O19" s="197" t="s">
        <v>77</v>
      </c>
      <c r="P19" s="147" t="s">
        <v>129</v>
      </c>
    </row>
    <row r="20" spans="1:16" ht="13" x14ac:dyDescent="0.3">
      <c r="A20" s="124"/>
      <c r="B20" s="42" t="s">
        <v>7</v>
      </c>
      <c r="C20" s="3" t="s">
        <v>70</v>
      </c>
      <c r="D20" s="208">
        <v>1699.134</v>
      </c>
      <c r="E20" s="218">
        <v>2767.6260000000002</v>
      </c>
      <c r="F20" s="218">
        <v>3423.8969999999999</v>
      </c>
      <c r="G20" s="148">
        <v>3909.663</v>
      </c>
      <c r="H20" s="148">
        <v>5497.8360000000002</v>
      </c>
      <c r="I20" s="48">
        <v>910.00099999999998</v>
      </c>
      <c r="J20" s="48">
        <v>921.62900000000013</v>
      </c>
      <c r="K20" s="48">
        <v>959.38799999999992</v>
      </c>
      <c r="L20" s="48">
        <v>1118.645</v>
      </c>
      <c r="M20" s="48">
        <v>1047.365</v>
      </c>
      <c r="N20" s="48">
        <v>1241.5559999999998</v>
      </c>
      <c r="O20" s="48">
        <v>1466.1270000000002</v>
      </c>
      <c r="P20" s="148">
        <f t="shared" ref="P20:P23" si="1">H20-SUM(M20:O20)</f>
        <v>1742.7880000000005</v>
      </c>
    </row>
    <row r="21" spans="1:16" ht="13" x14ac:dyDescent="0.3">
      <c r="A21" s="124"/>
      <c r="B21" s="42" t="s">
        <v>51</v>
      </c>
      <c r="C21" s="3" t="s">
        <v>70</v>
      </c>
      <c r="D21" s="209">
        <v>1056.896</v>
      </c>
      <c r="E21" s="94">
        <v>1599.204</v>
      </c>
      <c r="F21" s="94">
        <v>1780.998</v>
      </c>
      <c r="G21" s="94">
        <v>1898.991</v>
      </c>
      <c r="H21" s="94">
        <v>2632.4270000000001</v>
      </c>
      <c r="I21" s="48">
        <v>446.74900000000002</v>
      </c>
      <c r="J21" s="48">
        <v>416.04200000000003</v>
      </c>
      <c r="K21" s="48">
        <v>442.79699999999991</v>
      </c>
      <c r="L21" s="48">
        <v>593.40300000000002</v>
      </c>
      <c r="M21" s="48">
        <v>486.29399999999998</v>
      </c>
      <c r="N21" s="48">
        <v>670.84499999999991</v>
      </c>
      <c r="O21" s="48">
        <v>651.01900000000001</v>
      </c>
      <c r="P21" s="44">
        <f t="shared" si="1"/>
        <v>824.26900000000023</v>
      </c>
    </row>
    <row r="22" spans="1:16" ht="13" x14ac:dyDescent="0.3">
      <c r="A22" s="124"/>
      <c r="B22" s="42" t="s">
        <v>11</v>
      </c>
      <c r="C22" s="3" t="s">
        <v>70</v>
      </c>
      <c r="D22" s="210">
        <v>781.63699999999994</v>
      </c>
      <c r="E22" s="44">
        <v>1126.1890000000001</v>
      </c>
      <c r="F22" s="44">
        <v>1546.5450000000001</v>
      </c>
      <c r="G22" s="44">
        <v>1600.7719999999999</v>
      </c>
      <c r="H22" s="44">
        <v>2175.0909999999999</v>
      </c>
      <c r="I22" s="48">
        <v>392.85</v>
      </c>
      <c r="J22" s="48">
        <v>376.721</v>
      </c>
      <c r="K22" s="48">
        <v>391.14700000000011</v>
      </c>
      <c r="L22" s="48">
        <v>440.05499999999989</v>
      </c>
      <c r="M22" s="48">
        <v>524.49</v>
      </c>
      <c r="N22" s="48">
        <v>531.88499999999999</v>
      </c>
      <c r="O22" s="48">
        <v>593.64400000000001</v>
      </c>
      <c r="P22" s="44">
        <f t="shared" si="1"/>
        <v>525.07199999999989</v>
      </c>
    </row>
    <row r="23" spans="1:16" ht="13" x14ac:dyDescent="0.3">
      <c r="A23" s="124"/>
      <c r="B23" s="42" t="s">
        <v>78</v>
      </c>
      <c r="C23" s="3" t="s">
        <v>70</v>
      </c>
      <c r="D23" s="210">
        <v>758.02599999999995</v>
      </c>
      <c r="E23" s="44">
        <v>499.35199999999998</v>
      </c>
      <c r="F23" s="44">
        <v>397.00799999999998</v>
      </c>
      <c r="G23" s="44">
        <v>853.34400000000005</v>
      </c>
      <c r="H23" s="44">
        <v>1284.413</v>
      </c>
      <c r="I23" s="48">
        <v>217.74799999999993</v>
      </c>
      <c r="J23" s="48">
        <v>188.77400000000023</v>
      </c>
      <c r="K23" s="48">
        <v>189.1689999999999</v>
      </c>
      <c r="L23" s="48">
        <v>257.65299999999996</v>
      </c>
      <c r="M23" s="48">
        <v>306.22000000000003</v>
      </c>
      <c r="N23" s="48">
        <v>299.92599999999987</v>
      </c>
      <c r="O23" s="48">
        <v>334.42900000000026</v>
      </c>
      <c r="P23" s="44">
        <f t="shared" si="1"/>
        <v>343.83799999999974</v>
      </c>
    </row>
    <row r="24" spans="1:16" ht="13" x14ac:dyDescent="0.3">
      <c r="A24" s="124"/>
      <c r="B24" s="42" t="s">
        <v>79</v>
      </c>
      <c r="C24" s="4" t="s">
        <v>70</v>
      </c>
      <c r="D24" s="211">
        <v>757.59100000000001</v>
      </c>
      <c r="E24" s="45">
        <v>496.971</v>
      </c>
      <c r="F24" s="45">
        <v>394.43200000000002</v>
      </c>
      <c r="G24" s="45">
        <v>845.69399999999996</v>
      </c>
      <c r="H24" s="93">
        <v>1248.3420000000001</v>
      </c>
      <c r="I24" s="48">
        <v>216.06700000000001</v>
      </c>
      <c r="J24" s="48">
        <v>186.642</v>
      </c>
      <c r="K24" s="48">
        <v>187.33800000000002</v>
      </c>
      <c r="L24" s="48">
        <v>255.64699999999993</v>
      </c>
      <c r="M24" s="48">
        <v>304.92700000000002</v>
      </c>
      <c r="N24" s="48">
        <v>297.77</v>
      </c>
      <c r="O24" s="199">
        <v>314.36199999999997</v>
      </c>
      <c r="P24" s="93">
        <f>H24-SUM(M24:O24)</f>
        <v>331.28300000000013</v>
      </c>
    </row>
    <row r="25" spans="1:16" x14ac:dyDescent="0.25">
      <c r="A25" s="124"/>
      <c r="B25" s="144"/>
      <c r="C25" s="144"/>
      <c r="D25" s="144"/>
      <c r="E25" s="144"/>
      <c r="F25" s="144"/>
      <c r="G25" s="144"/>
      <c r="H25" s="144"/>
      <c r="I25" s="144"/>
      <c r="J25" s="144"/>
      <c r="K25" s="144"/>
      <c r="L25" s="144"/>
      <c r="M25" s="144"/>
      <c r="N25" s="144"/>
      <c r="O25" s="138"/>
      <c r="P25" s="144"/>
    </row>
    <row r="26" spans="1:16" ht="15.5" x14ac:dyDescent="0.25">
      <c r="A26" s="124"/>
      <c r="B26" s="146" t="s">
        <v>65</v>
      </c>
      <c r="C26" s="11"/>
      <c r="D26" s="212" t="s">
        <v>0</v>
      </c>
      <c r="E26" s="220" t="s">
        <v>1</v>
      </c>
      <c r="F26" s="212" t="s">
        <v>2</v>
      </c>
      <c r="G26" s="10" t="s">
        <v>3</v>
      </c>
      <c r="H26" s="10" t="s">
        <v>130</v>
      </c>
      <c r="I26" s="46" t="s">
        <v>71</v>
      </c>
      <c r="J26" s="47" t="s">
        <v>72</v>
      </c>
      <c r="K26" s="47" t="s">
        <v>73</v>
      </c>
      <c r="L26" s="47" t="s">
        <v>74</v>
      </c>
      <c r="M26" s="47" t="s">
        <v>75</v>
      </c>
      <c r="N26" s="47" t="s">
        <v>76</v>
      </c>
      <c r="O26" s="197" t="s">
        <v>77</v>
      </c>
      <c r="P26" s="147" t="s">
        <v>129</v>
      </c>
    </row>
    <row r="27" spans="1:16" ht="13" x14ac:dyDescent="0.3">
      <c r="A27" s="124"/>
      <c r="B27" s="42" t="s">
        <v>8</v>
      </c>
      <c r="C27" s="3" t="s">
        <v>70</v>
      </c>
      <c r="D27" s="44">
        <v>244.4</v>
      </c>
      <c r="E27" s="210">
        <v>1768.9480000000001</v>
      </c>
      <c r="F27" s="44">
        <v>420.78399999999999</v>
      </c>
      <c r="G27" s="148">
        <v>786.56899999999996</v>
      </c>
      <c r="H27" s="148">
        <v>1626.2</v>
      </c>
      <c r="I27" s="48">
        <v>283.69400000000002</v>
      </c>
      <c r="J27" s="48">
        <v>54.20999999999998</v>
      </c>
      <c r="K27" s="48">
        <v>257.14</v>
      </c>
      <c r="L27" s="48">
        <v>191.52499999999998</v>
      </c>
      <c r="M27" s="48">
        <v>49.869000000000014</v>
      </c>
      <c r="N27" s="48">
        <v>473.44899999999996</v>
      </c>
      <c r="O27" s="48">
        <v>730.41000000000008</v>
      </c>
      <c r="P27" s="148">
        <f>H27-SUM(M27:O27)</f>
        <v>372.47199999999998</v>
      </c>
    </row>
    <row r="28" spans="1:16" ht="13" x14ac:dyDescent="0.3">
      <c r="A28" s="124"/>
      <c r="B28" s="42" t="s">
        <v>9</v>
      </c>
      <c r="C28" s="3" t="s">
        <v>70</v>
      </c>
      <c r="D28" s="44">
        <v>-577.72199999999998</v>
      </c>
      <c r="E28" s="210">
        <v>-1749.8779999999999</v>
      </c>
      <c r="F28" s="44">
        <v>-3570.636</v>
      </c>
      <c r="G28" s="44">
        <v>-2389.9789999999998</v>
      </c>
      <c r="H28" s="94">
        <v>-6024.5919999999996</v>
      </c>
      <c r="I28" s="48">
        <v>-461.09100000000001</v>
      </c>
      <c r="J28" s="48">
        <v>-614.39800000000002</v>
      </c>
      <c r="K28" s="48">
        <v>-215.46399999999994</v>
      </c>
      <c r="L28" s="48">
        <v>-1099.0259999999998</v>
      </c>
      <c r="M28" s="48">
        <v>-2865.6220000000003</v>
      </c>
      <c r="N28" s="48">
        <v>-806.09099999999989</v>
      </c>
      <c r="O28" s="48">
        <v>-1015.5250000000001</v>
      </c>
      <c r="P28" s="94">
        <f>H28-SUM(M28:O28)</f>
        <v>-1337.3539999999994</v>
      </c>
    </row>
    <row r="29" spans="1:16" ht="13" x14ac:dyDescent="0.3">
      <c r="A29" s="124"/>
      <c r="B29" s="42" t="s">
        <v>124</v>
      </c>
      <c r="C29" s="3" t="s">
        <v>70</v>
      </c>
      <c r="D29" s="44">
        <v>222.078</v>
      </c>
      <c r="E29" s="210">
        <v>431.60300000000001</v>
      </c>
      <c r="F29" s="44">
        <v>2354.953</v>
      </c>
      <c r="G29" s="44">
        <v>2377.1669999999999</v>
      </c>
      <c r="H29" s="44">
        <v>4108.3240000000005</v>
      </c>
      <c r="I29" s="48">
        <v>84.024000000000044</v>
      </c>
      <c r="J29" s="48">
        <v>494.86400000000009</v>
      </c>
      <c r="K29" s="48">
        <v>476.30999999999977</v>
      </c>
      <c r="L29" s="48">
        <v>1321.9690000000001</v>
      </c>
      <c r="M29" s="48">
        <v>2775.0810000000001</v>
      </c>
      <c r="N29" s="48">
        <v>-169.95300000000043</v>
      </c>
      <c r="O29" s="48">
        <v>493.72300000000041</v>
      </c>
      <c r="P29" s="44">
        <f>H29-SUM(M29:O29)</f>
        <v>1009.4730000000004</v>
      </c>
    </row>
    <row r="30" spans="1:16" ht="13" x14ac:dyDescent="0.3">
      <c r="A30" s="124"/>
      <c r="B30" s="42" t="s">
        <v>125</v>
      </c>
      <c r="C30" s="3" t="s">
        <v>70</v>
      </c>
      <c r="D30" s="44">
        <v>-111.244</v>
      </c>
      <c r="E30" s="210">
        <v>450.673</v>
      </c>
      <c r="F30" s="44">
        <v>-794.899</v>
      </c>
      <c r="G30" s="44">
        <v>773.75699999999995</v>
      </c>
      <c r="H30" s="44">
        <v>-290.06799999999907</v>
      </c>
      <c r="I30" s="48">
        <v>-93.372999999999948</v>
      </c>
      <c r="J30" s="48">
        <v>-65.324000000000012</v>
      </c>
      <c r="K30" s="48">
        <v>517.98599999999988</v>
      </c>
      <c r="L30" s="48">
        <v>414.46800000000019</v>
      </c>
      <c r="M30" s="48">
        <v>-40.672000000000033</v>
      </c>
      <c r="N30" s="48">
        <v>-502.59500000000037</v>
      </c>
      <c r="O30" s="48">
        <v>208.6080000000004</v>
      </c>
      <c r="P30" s="44">
        <f>H30-SUM(M30:O30)</f>
        <v>44.591000000000918</v>
      </c>
    </row>
    <row r="31" spans="1:16" ht="13" x14ac:dyDescent="0.3">
      <c r="A31" s="124"/>
      <c r="B31" s="149" t="s">
        <v>10</v>
      </c>
      <c r="C31" s="4" t="s">
        <v>70</v>
      </c>
      <c r="D31" s="44">
        <v>85.510999999999996</v>
      </c>
      <c r="E31" s="210">
        <v>1056.9449999999999</v>
      </c>
      <c r="F31" s="44">
        <v>262.04599999999999</v>
      </c>
      <c r="G31" s="45">
        <v>1035.8040000000001</v>
      </c>
      <c r="H31" s="45">
        <v>745.73500000000104</v>
      </c>
      <c r="I31" s="48">
        <v>168.67300000000006</v>
      </c>
      <c r="J31" s="48">
        <v>103.3490000000001</v>
      </c>
      <c r="K31" s="48">
        <v>621.33499999999958</v>
      </c>
      <c r="L31" s="48">
        <v>1035.8040000000001</v>
      </c>
      <c r="M31" s="48">
        <v>995.13099999999997</v>
      </c>
      <c r="N31" s="48">
        <v>492.5359999999996</v>
      </c>
      <c r="O31" s="199">
        <v>701.14400000000001</v>
      </c>
      <c r="P31" s="45">
        <f>H31</f>
        <v>745.73500000000104</v>
      </c>
    </row>
    <row r="32" spans="1:16" x14ac:dyDescent="0.25">
      <c r="A32" s="124"/>
      <c r="B32" s="144"/>
      <c r="C32" s="144"/>
      <c r="D32" s="144"/>
      <c r="E32" s="144"/>
      <c r="F32" s="144"/>
      <c r="G32" s="144"/>
      <c r="H32" s="150"/>
      <c r="I32" s="144"/>
      <c r="J32" s="144"/>
      <c r="K32" s="144"/>
      <c r="L32" s="144"/>
      <c r="M32" s="144"/>
      <c r="N32" s="144"/>
      <c r="O32" s="138"/>
      <c r="P32" s="144"/>
    </row>
    <row r="33" spans="1:16" ht="15.5" x14ac:dyDescent="0.25">
      <c r="B33" s="131" t="s">
        <v>29</v>
      </c>
      <c r="C33" s="132"/>
      <c r="D33" s="195" t="s">
        <v>0</v>
      </c>
      <c r="E33" s="221" t="s">
        <v>1</v>
      </c>
      <c r="F33" s="195" t="s">
        <v>2</v>
      </c>
      <c r="G33" s="134" t="s">
        <v>3</v>
      </c>
      <c r="H33" s="126" t="s">
        <v>130</v>
      </c>
      <c r="I33" s="135" t="s">
        <v>71</v>
      </c>
      <c r="J33" s="133" t="s">
        <v>72</v>
      </c>
      <c r="K33" s="133" t="s">
        <v>73</v>
      </c>
      <c r="L33" s="133" t="s">
        <v>74</v>
      </c>
      <c r="M33" s="133" t="s">
        <v>75</v>
      </c>
      <c r="N33" s="133" t="s">
        <v>76</v>
      </c>
      <c r="O33" s="197" t="s">
        <v>77</v>
      </c>
      <c r="P33" s="151" t="s">
        <v>129</v>
      </c>
    </row>
    <row r="34" spans="1:16" s="181" customFormat="1" ht="13" x14ac:dyDescent="0.25">
      <c r="B34" s="179" t="s">
        <v>131</v>
      </c>
      <c r="C34" s="182" t="s">
        <v>12</v>
      </c>
      <c r="D34" s="213">
        <f t="shared" ref="D34:P34" si="2">D21/D20</f>
        <v>0.62202039391831365</v>
      </c>
      <c r="E34" s="213">
        <f t="shared" si="2"/>
        <v>0.57782518302689734</v>
      </c>
      <c r="F34" s="219">
        <f t="shared" si="2"/>
        <v>0.52016693259172231</v>
      </c>
      <c r="G34" s="184">
        <f t="shared" si="2"/>
        <v>0.48571731118513284</v>
      </c>
      <c r="H34" s="184">
        <f t="shared" si="2"/>
        <v>0.47881148146288832</v>
      </c>
      <c r="I34" s="183">
        <f t="shared" si="2"/>
        <v>0.49093242754678296</v>
      </c>
      <c r="J34" s="183">
        <f t="shared" si="2"/>
        <v>0.4514202569580601</v>
      </c>
      <c r="K34" s="183">
        <f t="shared" si="2"/>
        <v>0.46154110745600313</v>
      </c>
      <c r="L34" s="183">
        <f t="shared" si="2"/>
        <v>0.53046587612692142</v>
      </c>
      <c r="M34" s="183">
        <f t="shared" si="2"/>
        <v>0.46430232058546922</v>
      </c>
      <c r="N34" s="183">
        <f t="shared" si="2"/>
        <v>0.54032601026453908</v>
      </c>
      <c r="O34" s="196">
        <f t="shared" si="2"/>
        <v>0.4440399774371524</v>
      </c>
      <c r="P34" s="184">
        <f t="shared" si="2"/>
        <v>0.47295999283906021</v>
      </c>
    </row>
    <row r="35" spans="1:16" ht="13" x14ac:dyDescent="0.25">
      <c r="B35" s="180" t="s">
        <v>114</v>
      </c>
      <c r="C35" s="3" t="s">
        <v>12</v>
      </c>
      <c r="D35" s="214">
        <f t="shared" ref="D35:P35" si="3">D22/D20</f>
        <v>0.46002081060116501</v>
      </c>
      <c r="E35" s="214">
        <f t="shared" si="3"/>
        <v>0.4069151684512286</v>
      </c>
      <c r="F35" s="111">
        <f t="shared" si="3"/>
        <v>0.45169144983041259</v>
      </c>
      <c r="G35" s="111">
        <f t="shared" si="3"/>
        <v>0.40943989290125515</v>
      </c>
      <c r="H35" s="111">
        <f t="shared" si="3"/>
        <v>0.39562675205298953</v>
      </c>
      <c r="I35" s="112">
        <f t="shared" si="3"/>
        <v>0.43170282230459089</v>
      </c>
      <c r="J35" s="112">
        <f t="shared" si="3"/>
        <v>0.40875558386292093</v>
      </c>
      <c r="K35" s="112">
        <f t="shared" si="3"/>
        <v>0.40770470341509391</v>
      </c>
      <c r="L35" s="112">
        <f t="shared" si="3"/>
        <v>0.3933821721815231</v>
      </c>
      <c r="M35" s="112">
        <f t="shared" si="3"/>
        <v>0.50077098241778173</v>
      </c>
      <c r="N35" s="112">
        <f t="shared" si="3"/>
        <v>0.42840194079042754</v>
      </c>
      <c r="O35" s="112">
        <f t="shared" si="3"/>
        <v>0.40490625982605866</v>
      </c>
      <c r="P35" s="111">
        <f t="shared" si="3"/>
        <v>0.30128277220178229</v>
      </c>
    </row>
    <row r="36" spans="1:16" ht="13" x14ac:dyDescent="0.25">
      <c r="B36" s="180" t="s">
        <v>134</v>
      </c>
      <c r="C36" s="3" t="s">
        <v>12</v>
      </c>
      <c r="D36" s="214">
        <f t="shared" ref="D36:P36" si="4">D24/D20</f>
        <v>0.44586889556680048</v>
      </c>
      <c r="E36" s="214">
        <f t="shared" si="4"/>
        <v>0.17956580838595965</v>
      </c>
      <c r="F36" s="111">
        <f t="shared" si="4"/>
        <v>0.11519972709459426</v>
      </c>
      <c r="G36" s="111">
        <f t="shared" si="4"/>
        <v>0.21630866905920024</v>
      </c>
      <c r="H36" s="111">
        <f t="shared" si="4"/>
        <v>0.22706061075666864</v>
      </c>
      <c r="I36" s="112">
        <f t="shared" si="4"/>
        <v>0.23743600281757934</v>
      </c>
      <c r="J36" s="112">
        <f t="shared" si="4"/>
        <v>0.2025131587656204</v>
      </c>
      <c r="K36" s="112">
        <f t="shared" si="4"/>
        <v>0.19526823349885555</v>
      </c>
      <c r="L36" s="112">
        <f t="shared" si="4"/>
        <v>0.22853273379847935</v>
      </c>
      <c r="M36" s="112">
        <f t="shared" si="4"/>
        <v>0.29113728260921456</v>
      </c>
      <c r="N36" s="112">
        <f t="shared" si="4"/>
        <v>0.23983614110036119</v>
      </c>
      <c r="O36" s="112">
        <f t="shared" si="4"/>
        <v>0.21441662284372359</v>
      </c>
      <c r="P36" s="111">
        <f t="shared" si="4"/>
        <v>0.19008795103018844</v>
      </c>
    </row>
    <row r="37" spans="1:16" ht="14.5" x14ac:dyDescent="0.25">
      <c r="B37" s="42" t="s">
        <v>69</v>
      </c>
      <c r="C37" s="3" t="s">
        <v>66</v>
      </c>
      <c r="D37" s="215">
        <v>1.1000000000000001</v>
      </c>
      <c r="E37" s="215">
        <v>0.6</v>
      </c>
      <c r="F37" s="49">
        <v>2.4</v>
      </c>
      <c r="G37" s="49">
        <v>2.2999999999999998</v>
      </c>
      <c r="H37" s="29">
        <v>1.965722353685432</v>
      </c>
      <c r="I37" s="13">
        <v>2.1458330151457297</v>
      </c>
      <c r="J37" s="13">
        <v>2.6096766900000126</v>
      </c>
      <c r="K37" s="13">
        <v>2.141272686388942</v>
      </c>
      <c r="L37" s="13">
        <f>G37</f>
        <v>2.2999999999999998</v>
      </c>
      <c r="M37" s="13">
        <v>0.27295658639821541</v>
      </c>
      <c r="N37" s="13">
        <v>0.86507206247781321</v>
      </c>
      <c r="O37" s="13">
        <v>1.5553716351145048</v>
      </c>
      <c r="P37" s="16">
        <f>H37</f>
        <v>1.965722353685432</v>
      </c>
    </row>
    <row r="38" spans="1:16" ht="14.5" x14ac:dyDescent="0.25">
      <c r="B38" s="42" t="s">
        <v>115</v>
      </c>
      <c r="C38" s="3" t="s">
        <v>12</v>
      </c>
      <c r="D38" s="215">
        <v>4.9758508533169143</v>
      </c>
      <c r="E38" s="215">
        <v>5.2713928395014094</v>
      </c>
      <c r="F38" s="49">
        <v>6.0784968196684472</v>
      </c>
      <c r="G38" s="49">
        <v>5.2441877079409442</v>
      </c>
      <c r="H38" s="29">
        <v>5.7487802182672789</v>
      </c>
      <c r="I38" s="13">
        <v>5.5535515693085191</v>
      </c>
      <c r="J38" s="13">
        <v>5.1867891490026752</v>
      </c>
      <c r="K38" s="13">
        <v>5.0925287754167785</v>
      </c>
      <c r="L38" s="13">
        <f>G38</f>
        <v>5.2441877079409442</v>
      </c>
      <c r="M38" s="13">
        <v>5.3032719174580807</v>
      </c>
      <c r="N38" s="13">
        <v>5.5222704208817328</v>
      </c>
      <c r="O38" s="13">
        <v>5.6542544726690966</v>
      </c>
      <c r="P38" s="115">
        <f>H38</f>
        <v>5.7487802182672789</v>
      </c>
    </row>
    <row r="39" spans="1:16" ht="14.5" x14ac:dyDescent="0.25">
      <c r="B39" s="42" t="s">
        <v>116</v>
      </c>
      <c r="C39" s="3" t="s">
        <v>12</v>
      </c>
      <c r="D39" s="215">
        <v>14.456974240005001</v>
      </c>
      <c r="E39" s="215">
        <v>7.6023228440170509</v>
      </c>
      <c r="F39" s="49">
        <v>5.1956703009233651</v>
      </c>
      <c r="G39" s="49">
        <v>9.2517811308198699</v>
      </c>
      <c r="H39" s="49">
        <v>8.4706823806214846</v>
      </c>
      <c r="I39" s="13">
        <v>10.612848915082109</v>
      </c>
      <c r="J39" s="13">
        <v>9.799233845035376</v>
      </c>
      <c r="K39" s="13">
        <v>9.0732863817559135</v>
      </c>
      <c r="L39" s="13">
        <v>9.2517811308198699</v>
      </c>
      <c r="M39" s="13">
        <v>8.6073430288448041</v>
      </c>
      <c r="N39" s="13">
        <v>8.1942175533491994</v>
      </c>
      <c r="O39" s="13">
        <v>8.3679707894364075</v>
      </c>
      <c r="P39" s="16">
        <f>H39</f>
        <v>8.4706823806214846</v>
      </c>
    </row>
    <row r="40" spans="1:16" ht="13" x14ac:dyDescent="0.25">
      <c r="B40" s="42" t="s">
        <v>67</v>
      </c>
      <c r="C40" s="3" t="s">
        <v>13</v>
      </c>
      <c r="D40" s="216">
        <f t="shared" ref="D40:P40" si="5">D24/D42</f>
        <v>0.19728932291666668</v>
      </c>
      <c r="E40" s="216">
        <f t="shared" si="5"/>
        <v>0.12941953125</v>
      </c>
      <c r="F40" s="110">
        <f t="shared" si="5"/>
        <v>0.10271666666666666</v>
      </c>
      <c r="G40" s="110">
        <f t="shared" si="5"/>
        <v>0.22023281249999999</v>
      </c>
      <c r="H40" s="110">
        <f t="shared" si="5"/>
        <v>0.25168880603198279</v>
      </c>
      <c r="I40" s="109">
        <f t="shared" si="5"/>
        <v>5.6267447916666671E-2</v>
      </c>
      <c r="J40" s="109">
        <f t="shared" si="5"/>
        <v>4.86046875E-2</v>
      </c>
      <c r="K40" s="109">
        <f t="shared" si="5"/>
        <v>4.8785937500000008E-2</v>
      </c>
      <c r="L40" s="109">
        <f t="shared" si="5"/>
        <v>6.657473958333332E-2</v>
      </c>
      <c r="M40" s="109">
        <f t="shared" si="5"/>
        <v>6.6837384315635656E-2</v>
      </c>
      <c r="N40" s="109">
        <f t="shared" si="5"/>
        <v>5.8500982318271118E-2</v>
      </c>
      <c r="O40" s="109">
        <f t="shared" si="5"/>
        <v>6.1760707269155203E-2</v>
      </c>
      <c r="P40" s="108">
        <f t="shared" si="5"/>
        <v>6.5085068762279E-2</v>
      </c>
    </row>
    <row r="41" spans="1:16" ht="13" x14ac:dyDescent="0.25">
      <c r="B41" s="42" t="s">
        <v>68</v>
      </c>
      <c r="C41" s="3" t="s">
        <v>13</v>
      </c>
      <c r="D41" s="215">
        <v>0</v>
      </c>
      <c r="E41" s="215">
        <v>0</v>
      </c>
      <c r="F41" s="49">
        <v>0</v>
      </c>
      <c r="G41" s="49">
        <v>0</v>
      </c>
      <c r="H41" s="49">
        <v>0</v>
      </c>
      <c r="I41" s="13">
        <v>0</v>
      </c>
      <c r="J41" s="13">
        <v>0</v>
      </c>
      <c r="K41" s="13">
        <v>0</v>
      </c>
      <c r="L41" s="13">
        <v>0</v>
      </c>
      <c r="M41" s="13">
        <v>0</v>
      </c>
      <c r="N41" s="13">
        <v>0</v>
      </c>
      <c r="O41" s="13">
        <v>0</v>
      </c>
      <c r="P41" s="16">
        <v>0</v>
      </c>
    </row>
    <row r="42" spans="1:16" ht="13" x14ac:dyDescent="0.25">
      <c r="B42" s="43" t="s">
        <v>117</v>
      </c>
      <c r="C42" s="12" t="s">
        <v>91</v>
      </c>
      <c r="D42" s="217">
        <v>3840</v>
      </c>
      <c r="E42" s="217">
        <v>3840</v>
      </c>
      <c r="F42" s="50">
        <v>3840</v>
      </c>
      <c r="G42" s="50">
        <v>3840</v>
      </c>
      <c r="H42" s="50">
        <v>4959.8630136986303</v>
      </c>
      <c r="I42" s="37">
        <f>G42</f>
        <v>3840</v>
      </c>
      <c r="J42" s="37">
        <f>I42</f>
        <v>3840</v>
      </c>
      <c r="K42" s="37">
        <f>J42</f>
        <v>3840</v>
      </c>
      <c r="L42" s="37">
        <f>K42</f>
        <v>3840</v>
      </c>
      <c r="M42" s="23">
        <f>(3840*38+5090*52)/90</f>
        <v>4562.2222222222226</v>
      </c>
      <c r="N42" s="23">
        <v>5090</v>
      </c>
      <c r="O42" s="23">
        <v>5090</v>
      </c>
      <c r="P42" s="24">
        <v>5090</v>
      </c>
    </row>
    <row r="43" spans="1:16" x14ac:dyDescent="0.25">
      <c r="A43" s="124"/>
      <c r="B43" s="124"/>
      <c r="C43" s="124"/>
      <c r="D43" s="152"/>
      <c r="E43" s="124"/>
      <c r="F43" s="124"/>
      <c r="G43" s="124"/>
      <c r="H43" s="124"/>
      <c r="I43" s="124"/>
      <c r="J43" s="124"/>
      <c r="K43" s="124"/>
      <c r="L43" s="153"/>
      <c r="M43" s="124"/>
      <c r="N43" s="124"/>
      <c r="O43" s="124"/>
      <c r="P43" s="124"/>
    </row>
    <row r="44" spans="1:16" ht="15.5" x14ac:dyDescent="0.25">
      <c r="A44" s="124"/>
      <c r="B44" s="146" t="s">
        <v>126</v>
      </c>
      <c r="C44" s="11"/>
      <c r="D44" s="212" t="s">
        <v>0</v>
      </c>
      <c r="E44" s="212" t="s">
        <v>1</v>
      </c>
      <c r="F44" s="212" t="s">
        <v>2</v>
      </c>
      <c r="G44" s="10" t="s">
        <v>3</v>
      </c>
      <c r="H44" s="10" t="s">
        <v>130</v>
      </c>
      <c r="I44" s="46" t="s">
        <v>71</v>
      </c>
      <c r="J44" s="47" t="s">
        <v>72</v>
      </c>
      <c r="K44" s="47" t="s">
        <v>73</v>
      </c>
      <c r="L44" s="47" t="s">
        <v>74</v>
      </c>
      <c r="M44" s="47" t="s">
        <v>75</v>
      </c>
      <c r="N44" s="47" t="s">
        <v>76</v>
      </c>
      <c r="O44" s="197" t="s">
        <v>77</v>
      </c>
      <c r="P44" s="147" t="s">
        <v>129</v>
      </c>
    </row>
    <row r="45" spans="1:16" ht="14.5" x14ac:dyDescent="0.25">
      <c r="A45" s="124"/>
      <c r="B45" s="154" t="s">
        <v>110</v>
      </c>
      <c r="C45" s="155"/>
      <c r="D45" s="222"/>
      <c r="E45" s="222"/>
      <c r="F45" s="222"/>
      <c r="G45" s="155"/>
      <c r="H45" s="155"/>
      <c r="I45" s="156"/>
      <c r="J45" s="156"/>
      <c r="K45" s="156"/>
      <c r="L45" s="156"/>
      <c r="M45" s="156"/>
      <c r="N45" s="156"/>
      <c r="O45" s="159"/>
      <c r="P45" s="155"/>
    </row>
    <row r="46" spans="1:16" ht="13" x14ac:dyDescent="0.25">
      <c r="A46" s="124"/>
      <c r="B46" s="42" t="s">
        <v>32</v>
      </c>
      <c r="C46" s="3" t="s">
        <v>88</v>
      </c>
      <c r="D46" s="31">
        <v>19.732475939440398</v>
      </c>
      <c r="E46" s="31">
        <v>22.460093687289</v>
      </c>
      <c r="F46" s="31">
        <v>29.963840906197799</v>
      </c>
      <c r="G46" s="31">
        <f>SUM(I46:L46)</f>
        <v>44.620846999999998</v>
      </c>
      <c r="H46" s="31">
        <v>31.697723325268591</v>
      </c>
      <c r="I46" s="27">
        <v>10.369719999999999</v>
      </c>
      <c r="J46" s="27">
        <v>15.055980999999999</v>
      </c>
      <c r="K46" s="27">
        <v>11.196878999999999</v>
      </c>
      <c r="L46" s="27">
        <v>7.9982670000000002</v>
      </c>
      <c r="M46" s="27">
        <v>7.0028790000000001</v>
      </c>
      <c r="N46" s="27">
        <v>6.2626169999999997</v>
      </c>
      <c r="O46" s="27">
        <v>8.7137710000000013</v>
      </c>
      <c r="P46" s="49">
        <v>9.7184563252685905</v>
      </c>
    </row>
    <row r="47" spans="1:16" ht="13" x14ac:dyDescent="0.25">
      <c r="A47" s="124"/>
      <c r="B47" s="42" t="s">
        <v>52</v>
      </c>
      <c r="C47" s="3" t="s">
        <v>89</v>
      </c>
      <c r="D47" s="107">
        <v>1.742</v>
      </c>
      <c r="E47" s="107">
        <v>2.7909999999999999</v>
      </c>
      <c r="F47" s="107">
        <v>3.2320000000000002</v>
      </c>
      <c r="G47" s="107">
        <f>SUM(I47:L47)</f>
        <v>3.394164</v>
      </c>
      <c r="H47" s="107">
        <v>4.3340839999999998</v>
      </c>
      <c r="I47" s="106">
        <v>0.74635200000000002</v>
      </c>
      <c r="J47" s="106">
        <v>0.84784400000000004</v>
      </c>
      <c r="K47" s="106">
        <v>0.87498399999999998</v>
      </c>
      <c r="L47" s="106">
        <v>0.92498400000000003</v>
      </c>
      <c r="M47" s="106">
        <v>0.91892099999999999</v>
      </c>
      <c r="N47" s="106">
        <v>1.0997410000000001</v>
      </c>
      <c r="O47" s="106">
        <v>1.1489260000000001</v>
      </c>
      <c r="P47" s="110">
        <v>1.1664959999999995</v>
      </c>
    </row>
    <row r="48" spans="1:16" ht="13" x14ac:dyDescent="0.25">
      <c r="A48" s="124"/>
      <c r="B48" s="42" t="s">
        <v>53</v>
      </c>
      <c r="C48" s="3" t="s">
        <v>4</v>
      </c>
      <c r="D48" s="25">
        <v>143.15299999999999</v>
      </c>
      <c r="E48" s="25">
        <v>150.11199999999999</v>
      </c>
      <c r="F48" s="25">
        <v>132.06200000000001</v>
      </c>
      <c r="G48" s="25">
        <f>SUM(I48:L48)</f>
        <v>77.223192999999995</v>
      </c>
      <c r="H48" s="25">
        <v>165.452</v>
      </c>
      <c r="I48" s="26">
        <v>20.395</v>
      </c>
      <c r="J48" s="26">
        <v>21.233000000000001</v>
      </c>
      <c r="K48" s="26">
        <v>13.388999999999999</v>
      </c>
      <c r="L48" s="26">
        <v>22.206192999999999</v>
      </c>
      <c r="M48" s="26">
        <v>43.978999999999999</v>
      </c>
      <c r="N48" s="26">
        <v>37.576000000000001</v>
      </c>
      <c r="O48" s="26">
        <v>41.588000000000001</v>
      </c>
      <c r="P48" s="157">
        <f>H48-SUM(M48:O48)</f>
        <v>42.308999999999997</v>
      </c>
    </row>
    <row r="49" spans="1:16" ht="13" x14ac:dyDescent="0.25">
      <c r="A49" s="124"/>
      <c r="B49" s="43" t="s">
        <v>54</v>
      </c>
      <c r="C49" s="32" t="s">
        <v>90</v>
      </c>
      <c r="D49" s="36">
        <v>366.86199999999997</v>
      </c>
      <c r="E49" s="36">
        <v>493.31</v>
      </c>
      <c r="F49" s="36">
        <v>253.755</v>
      </c>
      <c r="G49" s="36">
        <f>SUM(I49:L49)</f>
        <v>61.35</v>
      </c>
      <c r="H49" s="36">
        <v>236.99100000000001</v>
      </c>
      <c r="I49" s="37">
        <v>0</v>
      </c>
      <c r="J49" s="37">
        <v>0</v>
      </c>
      <c r="K49" s="37">
        <v>0</v>
      </c>
      <c r="L49" s="37">
        <v>61.35</v>
      </c>
      <c r="M49" s="37">
        <v>89.953000000000003</v>
      </c>
      <c r="N49" s="37">
        <v>26.244</v>
      </c>
      <c r="O49" s="37">
        <v>0</v>
      </c>
      <c r="P49" s="50">
        <f>H49-SUM(M49:O49)</f>
        <v>120.79400000000001</v>
      </c>
    </row>
    <row r="50" spans="1:16" ht="14.5" x14ac:dyDescent="0.25">
      <c r="A50" s="124"/>
      <c r="B50" s="154" t="s">
        <v>111</v>
      </c>
      <c r="C50" s="155"/>
      <c r="D50" s="223">
        <v>0</v>
      </c>
      <c r="E50" s="223"/>
      <c r="F50" s="223"/>
      <c r="G50" s="158"/>
      <c r="H50" s="70"/>
      <c r="I50" s="159"/>
      <c r="J50" s="159"/>
      <c r="K50" s="159"/>
      <c r="L50" s="159"/>
      <c r="M50" s="159"/>
      <c r="N50" s="159"/>
      <c r="O50" s="159"/>
      <c r="P50" s="70"/>
    </row>
    <row r="51" spans="1:16" ht="13" x14ac:dyDescent="0.25">
      <c r="A51" s="124"/>
      <c r="B51" s="42" t="s">
        <v>128</v>
      </c>
      <c r="C51" s="3" t="s">
        <v>6</v>
      </c>
      <c r="D51" s="49">
        <v>3.05</v>
      </c>
      <c r="E51" s="29">
        <v>3.03</v>
      </c>
      <c r="F51" s="29">
        <f>F52-E52</f>
        <v>5.4000000000000057</v>
      </c>
      <c r="G51" s="29">
        <f>G52-F52</f>
        <v>2.9525000000000006</v>
      </c>
      <c r="H51" s="29">
        <f>H52-G52</f>
        <v>4.1725306669999611</v>
      </c>
      <c r="I51" s="27">
        <f>I52-F52</f>
        <v>0.31192680999998856</v>
      </c>
      <c r="J51" s="27">
        <f t="shared" ref="J51:O51" si="6">J52-I52</f>
        <v>1.6000000000000014</v>
      </c>
      <c r="K51" s="27">
        <f t="shared" si="6"/>
        <v>0.60000000000000142</v>
      </c>
      <c r="L51" s="27">
        <f t="shared" si="6"/>
        <v>0.44057319000000916</v>
      </c>
      <c r="M51" s="28">
        <f t="shared" si="6"/>
        <v>3.5529956399999918</v>
      </c>
      <c r="N51" s="27">
        <f t="shared" si="6"/>
        <v>0.60999999999999943</v>
      </c>
      <c r="O51" s="28">
        <f t="shared" si="6"/>
        <v>0.43999999999999773</v>
      </c>
      <c r="P51" s="29">
        <f>H51-SUM(M51:O51)</f>
        <v>-0.43046497300002784</v>
      </c>
    </row>
    <row r="52" spans="1:16" ht="13" x14ac:dyDescent="0.25">
      <c r="A52" s="124"/>
      <c r="B52" s="42" t="s">
        <v>59</v>
      </c>
      <c r="C52" s="3" t="s">
        <v>6</v>
      </c>
      <c r="D52" s="29">
        <v>21.1</v>
      </c>
      <c r="E52" s="29">
        <v>51.88807319</v>
      </c>
      <c r="F52" s="29">
        <v>57.288073190000006</v>
      </c>
      <c r="G52" s="29">
        <v>60.240573190000006</v>
      </c>
      <c r="H52" s="29">
        <v>64.413103856999967</v>
      </c>
      <c r="I52" s="28">
        <f>54.3+3.3</f>
        <v>57.599999999999994</v>
      </c>
      <c r="J52" s="28">
        <f>55.9+3.3</f>
        <v>59.199999999999996</v>
      </c>
      <c r="K52" s="28">
        <f>56.5+3.3</f>
        <v>59.8</v>
      </c>
      <c r="L52" s="28">
        <f>G52</f>
        <v>60.240573190000006</v>
      </c>
      <c r="M52" s="30">
        <v>63.793568829999998</v>
      </c>
      <c r="N52" s="30">
        <v>64.403568829999998</v>
      </c>
      <c r="O52" s="30">
        <v>64.843568829999995</v>
      </c>
      <c r="P52" s="160">
        <f>H52</f>
        <v>64.413103856999967</v>
      </c>
    </row>
    <row r="53" spans="1:16" ht="13" x14ac:dyDescent="0.25">
      <c r="A53" s="124"/>
      <c r="B53" s="43" t="s">
        <v>60</v>
      </c>
      <c r="C53" s="32" t="s">
        <v>87</v>
      </c>
      <c r="D53" s="34">
        <v>87.241</v>
      </c>
      <c r="E53" s="34">
        <v>188.41399999999999</v>
      </c>
      <c r="F53" s="34">
        <v>240.75800000000001</v>
      </c>
      <c r="G53" s="34">
        <v>279.45256000000001</v>
      </c>
      <c r="H53" s="34">
        <v>398.01823000000007</v>
      </c>
      <c r="I53" s="33">
        <v>269.19200000000001</v>
      </c>
      <c r="J53" s="33">
        <v>277.25700000000001</v>
      </c>
      <c r="K53" s="33">
        <v>283.06400000000002</v>
      </c>
      <c r="L53" s="33">
        <v>279.45256000000001</v>
      </c>
      <c r="M53" s="35">
        <v>284.27100000000002</v>
      </c>
      <c r="N53" s="35">
        <v>283.596</v>
      </c>
      <c r="O53" s="35">
        <v>301.702</v>
      </c>
      <c r="P53" s="161">
        <v>398.01823000000007</v>
      </c>
    </row>
    <row r="54" spans="1:16" ht="14.5" x14ac:dyDescent="0.25">
      <c r="A54" s="124"/>
      <c r="B54" s="154" t="s">
        <v>112</v>
      </c>
      <c r="C54" s="155"/>
      <c r="D54" s="70"/>
      <c r="E54" s="70"/>
      <c r="F54" s="70"/>
      <c r="G54" s="70"/>
      <c r="H54" s="70"/>
      <c r="I54" s="159"/>
      <c r="J54" s="159"/>
      <c r="K54" s="159"/>
      <c r="L54" s="159"/>
      <c r="M54" s="159"/>
      <c r="N54" s="159"/>
      <c r="O54" s="159"/>
      <c r="P54" s="155"/>
    </row>
    <row r="55" spans="1:16" ht="13" x14ac:dyDescent="0.25">
      <c r="A55" s="124"/>
      <c r="B55" s="42" t="s">
        <v>55</v>
      </c>
      <c r="C55" s="3" t="s">
        <v>56</v>
      </c>
      <c r="D55" s="38">
        <v>0</v>
      </c>
      <c r="E55" s="38">
        <v>0</v>
      </c>
      <c r="F55" s="38">
        <v>240</v>
      </c>
      <c r="G55" s="38">
        <f>SUM(I55:L55)</f>
        <v>707</v>
      </c>
      <c r="H55" s="38">
        <f>SUM(M55:P55)</f>
        <v>993</v>
      </c>
      <c r="I55" s="26">
        <v>201</v>
      </c>
      <c r="J55" s="26">
        <v>162</v>
      </c>
      <c r="K55" s="26">
        <v>190</v>
      </c>
      <c r="L55" s="26">
        <v>154</v>
      </c>
      <c r="M55" s="26">
        <v>192</v>
      </c>
      <c r="N55" s="26">
        <v>201</v>
      </c>
      <c r="O55" s="26">
        <v>256</v>
      </c>
      <c r="P55" s="38">
        <v>344</v>
      </c>
    </row>
    <row r="56" spans="1:16" ht="13" x14ac:dyDescent="0.25">
      <c r="A56" s="124"/>
      <c r="B56" s="42" t="s">
        <v>57</v>
      </c>
      <c r="C56" s="3" t="s">
        <v>56</v>
      </c>
      <c r="D56" s="38">
        <v>0</v>
      </c>
      <c r="E56" s="38">
        <v>0</v>
      </c>
      <c r="F56" s="38">
        <v>4</v>
      </c>
      <c r="G56" s="38">
        <f>L56</f>
        <v>8</v>
      </c>
      <c r="H56" s="38">
        <f>P56</f>
        <v>13</v>
      </c>
      <c r="I56" s="39">
        <v>4</v>
      </c>
      <c r="J56" s="39">
        <v>4</v>
      </c>
      <c r="K56" s="39">
        <v>5</v>
      </c>
      <c r="L56" s="39">
        <v>8</v>
      </c>
      <c r="M56" s="26">
        <v>7</v>
      </c>
      <c r="N56" s="26">
        <v>10</v>
      </c>
      <c r="O56" s="26">
        <v>12</v>
      </c>
      <c r="P56" s="38">
        <v>13</v>
      </c>
    </row>
    <row r="57" spans="1:16" ht="13" x14ac:dyDescent="0.25">
      <c r="A57" s="124"/>
      <c r="B57" s="42" t="s">
        <v>92</v>
      </c>
      <c r="C57" s="9" t="s">
        <v>93</v>
      </c>
      <c r="D57" s="38">
        <v>0</v>
      </c>
      <c r="E57" s="38">
        <v>0</v>
      </c>
      <c r="F57" s="38">
        <v>69.326999999999998</v>
      </c>
      <c r="G57" s="38">
        <f>SUM(I57:L57)</f>
        <v>232.80100000000002</v>
      </c>
      <c r="H57" s="38">
        <f>SUM(M57:P57)</f>
        <v>315.089</v>
      </c>
      <c r="I57" s="26">
        <v>59.814</v>
      </c>
      <c r="J57" s="26">
        <v>50.677</v>
      </c>
      <c r="K57" s="26">
        <v>64.900000000000006</v>
      </c>
      <c r="L57" s="26">
        <v>57.41</v>
      </c>
      <c r="M57" s="26">
        <v>55.720999999999997</v>
      </c>
      <c r="N57" s="26">
        <v>72.207999999999998</v>
      </c>
      <c r="O57" s="26">
        <v>88.566000000000003</v>
      </c>
      <c r="P57" s="38">
        <v>98.593999999999994</v>
      </c>
    </row>
    <row r="58" spans="1:16" ht="13" x14ac:dyDescent="0.25">
      <c r="A58" s="124"/>
      <c r="B58" s="43" t="s">
        <v>94</v>
      </c>
      <c r="C58" s="12" t="s">
        <v>88</v>
      </c>
      <c r="D58" s="92">
        <v>0</v>
      </c>
      <c r="E58" s="224">
        <v>0</v>
      </c>
      <c r="F58" s="224">
        <v>0</v>
      </c>
      <c r="G58" s="92">
        <f>SUM(I58:L58)</f>
        <v>18.119585000000001</v>
      </c>
      <c r="H58" s="92">
        <f>SUM(M58:P58)</f>
        <v>19.654040547000001</v>
      </c>
      <c r="I58" s="78">
        <v>3.6033979999999999</v>
      </c>
      <c r="J58" s="78">
        <v>5.8149090000000001</v>
      </c>
      <c r="K58" s="78">
        <v>3.8712469999999999</v>
      </c>
      <c r="L58" s="78">
        <v>4.830031</v>
      </c>
      <c r="M58" s="78">
        <v>5.1661000000000001</v>
      </c>
      <c r="N58" s="78">
        <v>5.6443539999999999</v>
      </c>
      <c r="O58" s="78">
        <v>4.8339980000000002</v>
      </c>
      <c r="P58" s="92">
        <v>4.0095885469999999</v>
      </c>
    </row>
    <row r="59" spans="1:16" ht="14.5" x14ac:dyDescent="0.25">
      <c r="A59" s="124"/>
      <c r="B59" s="154" t="s">
        <v>39</v>
      </c>
      <c r="C59" s="70"/>
      <c r="D59" s="70"/>
      <c r="E59" s="70"/>
      <c r="F59" s="70"/>
      <c r="G59" s="70"/>
      <c r="H59" s="70"/>
      <c r="I59" s="159"/>
      <c r="J59" s="159"/>
      <c r="K59" s="159"/>
      <c r="L59" s="159"/>
      <c r="M59" s="159"/>
      <c r="N59" s="159"/>
      <c r="O59" s="159"/>
      <c r="P59" s="155"/>
    </row>
    <row r="60" spans="1:16" ht="13" x14ac:dyDescent="0.25">
      <c r="A60" s="124"/>
      <c r="B60" s="42" t="s">
        <v>95</v>
      </c>
      <c r="C60" s="3" t="s">
        <v>88</v>
      </c>
      <c r="D60" s="105">
        <v>2.4230200000000002</v>
      </c>
      <c r="E60" s="105">
        <v>3.433503</v>
      </c>
      <c r="F60" s="105">
        <v>3.992038</v>
      </c>
      <c r="G60" s="105">
        <f>SUM(I60:L60)</f>
        <v>3.7514350000000003</v>
      </c>
      <c r="H60" s="105">
        <v>4.1167705950000002</v>
      </c>
      <c r="I60" s="104">
        <v>0.97584800000000005</v>
      </c>
      <c r="J60" s="104">
        <v>0.90561400000000003</v>
      </c>
      <c r="K60" s="104">
        <v>0.953654</v>
      </c>
      <c r="L60" s="104">
        <v>0.91631899999999999</v>
      </c>
      <c r="M60" s="104">
        <v>0.85219900000000004</v>
      </c>
      <c r="N60" s="104">
        <v>0.98802900000000005</v>
      </c>
      <c r="O60" s="104">
        <v>1.0465310000000001</v>
      </c>
      <c r="P60" s="105">
        <f>H60-SUM(M60:O60)</f>
        <v>1.2300115949999997</v>
      </c>
    </row>
    <row r="61" spans="1:16" ht="13" x14ac:dyDescent="0.25">
      <c r="B61" s="149" t="s">
        <v>58</v>
      </c>
      <c r="C61" s="4" t="s">
        <v>5</v>
      </c>
      <c r="D61" s="162">
        <v>202</v>
      </c>
      <c r="E61" s="162">
        <v>13303</v>
      </c>
      <c r="F61" s="162">
        <v>16744</v>
      </c>
      <c r="G61" s="34">
        <f>SUM(I61:L61)</f>
        <v>18862</v>
      </c>
      <c r="H61" s="34">
        <v>42154.843999999997</v>
      </c>
      <c r="I61" s="90">
        <v>4173</v>
      </c>
      <c r="J61" s="91">
        <v>5392</v>
      </c>
      <c r="K61" s="91">
        <v>4797</v>
      </c>
      <c r="L61" s="40">
        <v>4500</v>
      </c>
      <c r="M61" s="40">
        <v>8990.6749999999993</v>
      </c>
      <c r="N61" s="91">
        <v>9774.1730000000007</v>
      </c>
      <c r="O61" s="33">
        <v>11257.169</v>
      </c>
      <c r="P61" s="162">
        <f>H61-SUM(M61:O61)</f>
        <v>12132.826999999997</v>
      </c>
    </row>
    <row r="62" spans="1:16" x14ac:dyDescent="0.25">
      <c r="A62" s="124"/>
      <c r="B62" s="144"/>
      <c r="C62" s="144"/>
      <c r="D62" s="144"/>
      <c r="E62" s="144"/>
      <c r="F62" s="144"/>
      <c r="G62" s="144"/>
      <c r="H62" s="144"/>
      <c r="I62" s="144"/>
      <c r="J62" s="144"/>
      <c r="K62" s="144"/>
      <c r="L62" s="144"/>
      <c r="M62" s="144"/>
      <c r="N62" s="144"/>
      <c r="O62" s="138"/>
      <c r="P62" s="144"/>
    </row>
    <row r="63" spans="1:16" ht="15.5" x14ac:dyDescent="0.25">
      <c r="A63" s="124"/>
      <c r="B63" s="163" t="s">
        <v>127</v>
      </c>
      <c r="C63" s="103"/>
      <c r="D63" s="102" t="s">
        <v>0</v>
      </c>
      <c r="E63" s="102" t="s">
        <v>1</v>
      </c>
      <c r="F63" s="225" t="s">
        <v>2</v>
      </c>
      <c r="G63" s="102" t="s">
        <v>3</v>
      </c>
      <c r="H63" s="10" t="s">
        <v>130</v>
      </c>
      <c r="I63" s="84" t="s">
        <v>22</v>
      </c>
      <c r="J63" s="164" t="s">
        <v>23</v>
      </c>
      <c r="K63" s="164" t="s">
        <v>24</v>
      </c>
      <c r="L63" s="164" t="s">
        <v>25</v>
      </c>
      <c r="M63" s="164" t="s">
        <v>26</v>
      </c>
      <c r="N63" s="164" t="s">
        <v>27</v>
      </c>
      <c r="O63" s="201" t="s">
        <v>28</v>
      </c>
      <c r="P63" s="147" t="s">
        <v>129</v>
      </c>
    </row>
    <row r="64" spans="1:16" ht="14.5" x14ac:dyDescent="0.25">
      <c r="B64" s="154" t="s">
        <v>110</v>
      </c>
      <c r="C64" s="155"/>
      <c r="D64" s="155"/>
      <c r="E64" s="155"/>
      <c r="F64" s="222"/>
      <c r="G64" s="155"/>
      <c r="H64" s="155"/>
      <c r="I64" s="156"/>
      <c r="J64" s="156"/>
      <c r="K64" s="156"/>
      <c r="L64" s="156"/>
      <c r="M64" s="156"/>
      <c r="N64" s="156"/>
      <c r="O64" s="159"/>
      <c r="P64" s="155"/>
    </row>
    <row r="65" spans="2:16" ht="13" x14ac:dyDescent="0.3">
      <c r="B65" s="42" t="s">
        <v>46</v>
      </c>
      <c r="C65" s="3" t="s">
        <v>70</v>
      </c>
      <c r="D65" s="38">
        <v>0</v>
      </c>
      <c r="E65" s="38">
        <v>0</v>
      </c>
      <c r="F65" s="52">
        <v>209.51890642000001</v>
      </c>
      <c r="G65" s="52">
        <v>196.40555762</v>
      </c>
      <c r="H65" s="52">
        <f t="shared" ref="H65:H71" si="7">SUM(M65:P65)</f>
        <v>224.93987830999998</v>
      </c>
      <c r="I65" s="51">
        <v>46.945245700000001</v>
      </c>
      <c r="J65" s="51">
        <v>37.715694630000016</v>
      </c>
      <c r="K65" s="51">
        <v>53.758736399999997</v>
      </c>
      <c r="L65" s="51">
        <v>57.985880889999997</v>
      </c>
      <c r="M65" s="51">
        <v>48.123256439999999</v>
      </c>
      <c r="N65" s="51">
        <v>54.948590189999997</v>
      </c>
      <c r="O65" s="51">
        <v>57.153959059999998</v>
      </c>
      <c r="P65" s="52">
        <v>64.71407262000001</v>
      </c>
    </row>
    <row r="66" spans="2:16" ht="13" x14ac:dyDescent="0.3">
      <c r="B66" s="42" t="s">
        <v>47</v>
      </c>
      <c r="C66" s="3" t="s">
        <v>70</v>
      </c>
      <c r="D66" s="38">
        <v>0</v>
      </c>
      <c r="E66" s="38">
        <v>0</v>
      </c>
      <c r="F66" s="52">
        <v>137.76407771999999</v>
      </c>
      <c r="G66" s="52">
        <v>140.64350478</v>
      </c>
      <c r="H66" s="52">
        <f t="shared" si="7"/>
        <v>156.19992306</v>
      </c>
      <c r="I66" s="51">
        <v>32.78328432</v>
      </c>
      <c r="J66" s="51">
        <v>32.783284850000001</v>
      </c>
      <c r="K66" s="51">
        <v>32.783285419999999</v>
      </c>
      <c r="L66" s="51">
        <v>42.293650190000001</v>
      </c>
      <c r="M66" s="51">
        <v>32.836587460000004</v>
      </c>
      <c r="N66" s="51">
        <v>32.836585939999999</v>
      </c>
      <c r="O66" s="51">
        <v>38.825594119999998</v>
      </c>
      <c r="P66" s="52">
        <v>51.701155540000002</v>
      </c>
    </row>
    <row r="67" spans="2:16" ht="13" x14ac:dyDescent="0.3">
      <c r="B67" s="42" t="s">
        <v>48</v>
      </c>
      <c r="C67" s="3" t="s">
        <v>70</v>
      </c>
      <c r="D67" s="38">
        <v>0</v>
      </c>
      <c r="E67" s="38">
        <v>0</v>
      </c>
      <c r="F67" s="52">
        <v>162.56043218999997</v>
      </c>
      <c r="G67" s="52">
        <v>125.04628694</v>
      </c>
      <c r="H67" s="52">
        <f t="shared" si="7"/>
        <v>164.09360675000002</v>
      </c>
      <c r="I67" s="51">
        <v>33.879393780000001</v>
      </c>
      <c r="J67" s="51">
        <v>29.574105509999995</v>
      </c>
      <c r="K67" s="51">
        <v>32.827221690000002</v>
      </c>
      <c r="L67" s="51">
        <v>28.76556596</v>
      </c>
      <c r="M67" s="51">
        <v>39.592561959999998</v>
      </c>
      <c r="N67" s="51">
        <v>45.168089300000005</v>
      </c>
      <c r="O67" s="51">
        <v>37.544317499999998</v>
      </c>
      <c r="P67" s="52">
        <v>41.788637990000005</v>
      </c>
    </row>
    <row r="68" spans="2:16" ht="13" x14ac:dyDescent="0.3">
      <c r="B68" s="42" t="s">
        <v>32</v>
      </c>
      <c r="C68" s="3" t="s">
        <v>70</v>
      </c>
      <c r="D68" s="38">
        <v>0</v>
      </c>
      <c r="E68" s="38">
        <v>0</v>
      </c>
      <c r="F68" s="52">
        <v>328.86929789999988</v>
      </c>
      <c r="G68" s="52">
        <v>464.76005934999984</v>
      </c>
      <c r="H68" s="52">
        <f t="shared" si="7"/>
        <v>377.97049475000006</v>
      </c>
      <c r="I68" s="51">
        <v>104.25761184000002</v>
      </c>
      <c r="J68" s="51">
        <v>148.23454990000005</v>
      </c>
      <c r="K68" s="51">
        <v>128.66852702999998</v>
      </c>
      <c r="L68" s="51">
        <v>83.599370579999984</v>
      </c>
      <c r="M68" s="51">
        <v>83.838918039999967</v>
      </c>
      <c r="N68" s="51">
        <v>74.785138860000004</v>
      </c>
      <c r="O68" s="51">
        <v>100.8908009</v>
      </c>
      <c r="P68" s="52">
        <v>118.45563695000008</v>
      </c>
    </row>
    <row r="69" spans="2:16" ht="13" x14ac:dyDescent="0.3">
      <c r="B69" s="42" t="s">
        <v>33</v>
      </c>
      <c r="C69" s="3" t="s">
        <v>70</v>
      </c>
      <c r="D69" s="38">
        <v>0</v>
      </c>
      <c r="E69" s="38">
        <v>0</v>
      </c>
      <c r="F69" s="52">
        <v>49.295687350000009</v>
      </c>
      <c r="G69" s="52">
        <v>32.488692739999998</v>
      </c>
      <c r="H69" s="52">
        <f t="shared" si="7"/>
        <v>65.377849040000001</v>
      </c>
      <c r="I69" s="51">
        <v>7.7221047500000024</v>
      </c>
      <c r="J69" s="51">
        <v>8.0587664000000014</v>
      </c>
      <c r="K69" s="51">
        <v>7.5488247700000004</v>
      </c>
      <c r="L69" s="51">
        <v>9.1589968200000005</v>
      </c>
      <c r="M69" s="51">
        <v>15.452936779999998</v>
      </c>
      <c r="N69" s="51">
        <v>16.051954009999999</v>
      </c>
      <c r="O69" s="51">
        <v>17.482128759999998</v>
      </c>
      <c r="P69" s="52">
        <v>16.390829489999998</v>
      </c>
    </row>
    <row r="70" spans="2:16" ht="13" x14ac:dyDescent="0.3">
      <c r="B70" s="42" t="s">
        <v>34</v>
      </c>
      <c r="C70" s="3" t="s">
        <v>70</v>
      </c>
      <c r="D70" s="38">
        <v>0</v>
      </c>
      <c r="E70" s="38">
        <v>0</v>
      </c>
      <c r="F70" s="52">
        <v>16.139439060000001</v>
      </c>
      <c r="G70" s="52">
        <v>23.860588580000002</v>
      </c>
      <c r="H70" s="52">
        <f t="shared" si="7"/>
        <v>30.221205219999995</v>
      </c>
      <c r="I70" s="51">
        <v>6.1753006099999999</v>
      </c>
      <c r="J70" s="51">
        <v>5.7117998499999993</v>
      </c>
      <c r="K70" s="51">
        <v>4.6897754200000001</v>
      </c>
      <c r="L70" s="51">
        <v>7.2837126999999988</v>
      </c>
      <c r="M70" s="51">
        <v>11.861843469999998</v>
      </c>
      <c r="N70" s="51">
        <v>5.4785261600000004</v>
      </c>
      <c r="O70" s="51">
        <v>4.1637166299999997</v>
      </c>
      <c r="P70" s="52">
        <v>8.7171189599999988</v>
      </c>
    </row>
    <row r="71" spans="2:16" ht="13" x14ac:dyDescent="0.3">
      <c r="B71" s="43" t="s">
        <v>35</v>
      </c>
      <c r="C71" s="12" t="s">
        <v>70</v>
      </c>
      <c r="D71" s="34">
        <v>0</v>
      </c>
      <c r="E71" s="34">
        <v>0</v>
      </c>
      <c r="F71" s="54">
        <v>47.852848870000003</v>
      </c>
      <c r="G71" s="54">
        <v>79.603424670000621</v>
      </c>
      <c r="H71" s="54">
        <f t="shared" si="7"/>
        <v>116.56138053000025</v>
      </c>
      <c r="I71" s="53">
        <v>17.96705900000002</v>
      </c>
      <c r="J71" s="53">
        <v>14.303798859999944</v>
      </c>
      <c r="K71" s="53">
        <v>18.940629269999992</v>
      </c>
      <c r="L71" s="53">
        <v>28.391536180000603</v>
      </c>
      <c r="M71" s="53">
        <v>20.988895850000024</v>
      </c>
      <c r="N71" s="53">
        <v>22.056415780000002</v>
      </c>
      <c r="O71" s="169">
        <f>23.2564830299999+4.786</f>
        <v>28.0424830299999</v>
      </c>
      <c r="P71" s="95">
        <v>45.473585870000321</v>
      </c>
    </row>
    <row r="72" spans="2:16" ht="13" x14ac:dyDescent="0.3">
      <c r="B72" s="88" t="s">
        <v>121</v>
      </c>
      <c r="C72" s="89" t="s">
        <v>70</v>
      </c>
      <c r="D72" s="227">
        <v>0</v>
      </c>
      <c r="E72" s="228">
        <v>0</v>
      </c>
      <c r="F72" s="226">
        <f t="shared" ref="F72:P72" si="8">SUM(F65:F71)</f>
        <v>952.0006895099998</v>
      </c>
      <c r="G72" s="55">
        <f t="shared" si="8"/>
        <v>1062.8081146800005</v>
      </c>
      <c r="H72" s="55">
        <f t="shared" si="8"/>
        <v>1135.3643376600003</v>
      </c>
      <c r="I72" s="101">
        <f t="shared" si="8"/>
        <v>249.73000000000002</v>
      </c>
      <c r="J72" s="101">
        <f t="shared" si="8"/>
        <v>276.38199999999995</v>
      </c>
      <c r="K72" s="101">
        <f t="shared" si="8"/>
        <v>279.21699999999998</v>
      </c>
      <c r="L72" s="101">
        <f t="shared" si="8"/>
        <v>257.47871332000062</v>
      </c>
      <c r="M72" s="101">
        <f t="shared" si="8"/>
        <v>252.69499999999999</v>
      </c>
      <c r="N72" s="101">
        <f t="shared" si="8"/>
        <v>251.32530024000002</v>
      </c>
      <c r="O72" s="202">
        <f t="shared" si="8"/>
        <v>284.10299999999989</v>
      </c>
      <c r="P72" s="55">
        <f t="shared" si="8"/>
        <v>347.2410374200004</v>
      </c>
    </row>
    <row r="73" spans="2:16" ht="14.5" x14ac:dyDescent="0.25">
      <c r="B73" s="154" t="s">
        <v>111</v>
      </c>
      <c r="C73" s="155"/>
      <c r="D73" s="70"/>
      <c r="E73" s="70"/>
      <c r="F73" s="166"/>
      <c r="G73" s="165"/>
      <c r="H73" s="165"/>
      <c r="I73" s="165"/>
      <c r="J73" s="165"/>
      <c r="K73" s="165"/>
      <c r="L73" s="165"/>
      <c r="M73" s="165"/>
      <c r="N73" s="165"/>
      <c r="O73" s="165"/>
      <c r="P73" s="166"/>
    </row>
    <row r="74" spans="2:16" ht="13" x14ac:dyDescent="0.3">
      <c r="B74" s="42" t="s">
        <v>43</v>
      </c>
      <c r="C74" s="3" t="s">
        <v>70</v>
      </c>
      <c r="D74" s="38">
        <v>0</v>
      </c>
      <c r="E74" s="38">
        <v>0</v>
      </c>
      <c r="F74" s="52">
        <v>950.44905243999983</v>
      </c>
      <c r="G74" s="52">
        <v>812.61248185999989</v>
      </c>
      <c r="H74" s="52">
        <f>SUM(M74:P74)</f>
        <v>848.69590174999996</v>
      </c>
      <c r="I74" s="51">
        <v>199.49576762999988</v>
      </c>
      <c r="J74" s="51">
        <v>204.14570573000012</v>
      </c>
      <c r="K74" s="51">
        <v>203.8473126399999</v>
      </c>
      <c r="L74" s="51">
        <v>205.12369586000003</v>
      </c>
      <c r="M74" s="51">
        <v>210.60712473999999</v>
      </c>
      <c r="N74" s="51">
        <v>206.56815935999992</v>
      </c>
      <c r="O74" s="51">
        <v>216.86917112</v>
      </c>
      <c r="P74" s="52">
        <v>214.65144653000004</v>
      </c>
    </row>
    <row r="75" spans="2:16" ht="13" x14ac:dyDescent="0.3">
      <c r="B75" s="42" t="s">
        <v>44</v>
      </c>
      <c r="C75" s="3" t="s">
        <v>70</v>
      </c>
      <c r="D75" s="38">
        <v>0</v>
      </c>
      <c r="E75" s="38">
        <v>0</v>
      </c>
      <c r="F75" s="52">
        <v>54.344855360000004</v>
      </c>
      <c r="G75" s="52">
        <v>59.772980490000002</v>
      </c>
      <c r="H75" s="52">
        <f>SUM(M75:P75)</f>
        <v>74.062437439999997</v>
      </c>
      <c r="I75" s="51">
        <v>13.40331048</v>
      </c>
      <c r="J75" s="51">
        <v>14.887184680000001</v>
      </c>
      <c r="K75" s="51">
        <v>15.871952110000004</v>
      </c>
      <c r="L75" s="51">
        <v>15.610533220000001</v>
      </c>
      <c r="M75" s="51">
        <v>16.537742640000001</v>
      </c>
      <c r="N75" s="51">
        <v>19.798777220000002</v>
      </c>
      <c r="O75" s="51">
        <v>18.257016230000001</v>
      </c>
      <c r="P75" s="52">
        <v>19.468901350000003</v>
      </c>
    </row>
    <row r="76" spans="2:16" ht="13" x14ac:dyDescent="0.3">
      <c r="B76" s="42" t="s">
        <v>45</v>
      </c>
      <c r="C76" s="3" t="s">
        <v>70</v>
      </c>
      <c r="D76" s="38">
        <v>0</v>
      </c>
      <c r="E76" s="38">
        <v>0</v>
      </c>
      <c r="F76" s="52">
        <v>0</v>
      </c>
      <c r="G76" s="52">
        <v>0</v>
      </c>
      <c r="H76" s="52">
        <f>SUM(M76:P76)</f>
        <v>382.85012060999998</v>
      </c>
      <c r="I76" s="51">
        <v>0</v>
      </c>
      <c r="J76" s="51">
        <v>0</v>
      </c>
      <c r="K76" s="51">
        <v>0</v>
      </c>
      <c r="L76" s="51">
        <v>0</v>
      </c>
      <c r="M76" s="51">
        <v>70.240610140000001</v>
      </c>
      <c r="N76" s="51">
        <v>142.26157518000002</v>
      </c>
      <c r="O76" s="51">
        <v>62.914179479999966</v>
      </c>
      <c r="P76" s="52">
        <v>107.43375580999998</v>
      </c>
    </row>
    <row r="77" spans="2:16" ht="13" x14ac:dyDescent="0.3">
      <c r="B77" s="42" t="s">
        <v>30</v>
      </c>
      <c r="C77" s="3" t="s">
        <v>70</v>
      </c>
      <c r="D77" s="38">
        <v>0</v>
      </c>
      <c r="E77" s="38">
        <v>0</v>
      </c>
      <c r="F77" s="52">
        <v>179.04710535000001</v>
      </c>
      <c r="G77" s="52">
        <v>225.59312767000003</v>
      </c>
      <c r="H77" s="52">
        <f>SUM(M77:P77)</f>
        <v>254.58259754999995</v>
      </c>
      <c r="I77" s="51">
        <v>53.447075599999998</v>
      </c>
      <c r="J77" s="51">
        <v>53.553412089999995</v>
      </c>
      <c r="K77" s="51">
        <v>55.320230940000023</v>
      </c>
      <c r="L77" s="51">
        <v>63.272409040000007</v>
      </c>
      <c r="M77" s="51">
        <v>61.752504409999993</v>
      </c>
      <c r="N77" s="51">
        <v>62.211358629999992</v>
      </c>
      <c r="O77" s="51">
        <v>64.820109619999997</v>
      </c>
      <c r="P77" s="52">
        <v>65.798624889999999</v>
      </c>
    </row>
    <row r="78" spans="2:16" ht="13" x14ac:dyDescent="0.3">
      <c r="B78" s="43" t="s">
        <v>31</v>
      </c>
      <c r="C78" s="12" t="s">
        <v>70</v>
      </c>
      <c r="D78" s="34">
        <v>0</v>
      </c>
      <c r="E78" s="34">
        <v>0</v>
      </c>
      <c r="F78" s="54">
        <v>367.58484277000002</v>
      </c>
      <c r="G78" s="54">
        <v>470.37453652000005</v>
      </c>
      <c r="H78" s="54">
        <f>SUM(M78:P78)</f>
        <v>97.490488580000076</v>
      </c>
      <c r="I78" s="53">
        <v>112.73984629000016</v>
      </c>
      <c r="J78" s="53">
        <v>98.570697499999966</v>
      </c>
      <c r="K78" s="53">
        <v>105.78450431000002</v>
      </c>
      <c r="L78" s="53">
        <v>153.27916589999998</v>
      </c>
      <c r="M78" s="53">
        <v>21.823018070000046</v>
      </c>
      <c r="N78" s="53">
        <v>60.353358679999957</v>
      </c>
      <c r="O78" s="51">
        <v>5.9535235500000283</v>
      </c>
      <c r="P78" s="54">
        <v>9.3605882800000426</v>
      </c>
    </row>
    <row r="79" spans="2:16" ht="13" x14ac:dyDescent="0.3">
      <c r="B79" s="88" t="s">
        <v>122</v>
      </c>
      <c r="C79" s="89" t="s">
        <v>70</v>
      </c>
      <c r="D79" s="227">
        <v>0</v>
      </c>
      <c r="E79" s="228">
        <v>0</v>
      </c>
      <c r="F79" s="226">
        <f t="shared" ref="F79:P79" si="9">SUM(F74:F78)</f>
        <v>1551.4258559199998</v>
      </c>
      <c r="G79" s="55">
        <f t="shared" si="9"/>
        <v>1568.3531265399999</v>
      </c>
      <c r="H79" s="55">
        <f t="shared" si="9"/>
        <v>1657.6815459300001</v>
      </c>
      <c r="I79" s="101">
        <f t="shared" si="9"/>
        <v>379.08600000000001</v>
      </c>
      <c r="J79" s="101">
        <f t="shared" si="9"/>
        <v>371.15700000000004</v>
      </c>
      <c r="K79" s="101">
        <f t="shared" si="9"/>
        <v>380.82399999999996</v>
      </c>
      <c r="L79" s="101">
        <f t="shared" si="9"/>
        <v>437.28580402</v>
      </c>
      <c r="M79" s="101">
        <f t="shared" si="9"/>
        <v>380.96100000000001</v>
      </c>
      <c r="N79" s="101">
        <f t="shared" si="9"/>
        <v>491.19322906999992</v>
      </c>
      <c r="O79" s="202">
        <f t="shared" si="9"/>
        <v>368.81399999999996</v>
      </c>
      <c r="P79" s="55">
        <f t="shared" si="9"/>
        <v>416.71331686000008</v>
      </c>
    </row>
    <row r="80" spans="2:16" ht="14.5" x14ac:dyDescent="0.25">
      <c r="B80" s="154" t="s">
        <v>112</v>
      </c>
      <c r="C80" s="155"/>
      <c r="D80" s="70"/>
      <c r="E80" s="70"/>
      <c r="F80" s="166"/>
      <c r="G80" s="165"/>
      <c r="H80" s="165"/>
      <c r="I80" s="165"/>
      <c r="J80" s="165"/>
      <c r="K80" s="165"/>
      <c r="L80" s="165"/>
      <c r="M80" s="165"/>
      <c r="N80" s="165"/>
      <c r="O80" s="165"/>
      <c r="P80" s="166"/>
    </row>
    <row r="81" spans="1:16" ht="13" x14ac:dyDescent="0.3">
      <c r="B81" s="42" t="s">
        <v>40</v>
      </c>
      <c r="C81" s="3" t="s">
        <v>70</v>
      </c>
      <c r="D81" s="38">
        <v>0</v>
      </c>
      <c r="E81" s="38">
        <v>0</v>
      </c>
      <c r="F81" s="52">
        <v>338.54752317999998</v>
      </c>
      <c r="G81" s="52">
        <v>211.33977549999938</v>
      </c>
      <c r="H81" s="52">
        <f t="shared" ref="H81:H86" si="10">SUM(M81:P81)</f>
        <v>268.87073110000006</v>
      </c>
      <c r="I81" s="51">
        <v>57.398545129999995</v>
      </c>
      <c r="J81" s="51">
        <v>52.390609959999999</v>
      </c>
      <c r="K81" s="51">
        <v>50.105773819999996</v>
      </c>
      <c r="L81" s="51">
        <v>51.444846589999408</v>
      </c>
      <c r="M81" s="51">
        <v>49.630105990000011</v>
      </c>
      <c r="N81" s="51">
        <v>60.842702290000005</v>
      </c>
      <c r="O81" s="51">
        <v>69.196519330000015</v>
      </c>
      <c r="P81" s="52">
        <v>89.20140348999999</v>
      </c>
    </row>
    <row r="82" spans="1:16" ht="13" x14ac:dyDescent="0.3">
      <c r="B82" s="42" t="s">
        <v>49</v>
      </c>
      <c r="C82" s="3" t="s">
        <v>70</v>
      </c>
      <c r="D82" s="38">
        <v>0</v>
      </c>
      <c r="E82" s="38">
        <v>0</v>
      </c>
      <c r="F82" s="52">
        <v>0</v>
      </c>
      <c r="G82" s="52">
        <v>175.74179760999999</v>
      </c>
      <c r="H82" s="52">
        <f t="shared" si="10"/>
        <v>867.1940364699999</v>
      </c>
      <c r="I82" s="51">
        <v>19.484567199999997</v>
      </c>
      <c r="J82" s="51">
        <v>24.169832489999997</v>
      </c>
      <c r="K82" s="51">
        <v>31.814215529999998</v>
      </c>
      <c r="L82" s="51">
        <v>100.27318239</v>
      </c>
      <c r="M82" s="51">
        <v>124.54802759999997</v>
      </c>
      <c r="N82" s="51">
        <v>162.68744362999999</v>
      </c>
      <c r="O82" s="169">
        <f>278.82828837-4.786</f>
        <v>274.04228836999999</v>
      </c>
      <c r="P82" s="52">
        <v>305.91627686999999</v>
      </c>
    </row>
    <row r="83" spans="1:16" ht="13" x14ac:dyDescent="0.3">
      <c r="B83" s="42" t="s">
        <v>50</v>
      </c>
      <c r="C83" s="3" t="s">
        <v>70</v>
      </c>
      <c r="D83" s="38">
        <v>0</v>
      </c>
      <c r="E83" s="38">
        <v>0</v>
      </c>
      <c r="F83" s="52">
        <v>0</v>
      </c>
      <c r="G83" s="52">
        <v>0</v>
      </c>
      <c r="H83" s="52">
        <f t="shared" si="10"/>
        <v>78.469225770000008</v>
      </c>
      <c r="I83" s="51">
        <v>0</v>
      </c>
      <c r="J83" s="51">
        <v>0</v>
      </c>
      <c r="K83" s="51">
        <v>0</v>
      </c>
      <c r="L83" s="51">
        <v>0</v>
      </c>
      <c r="M83" s="51">
        <v>0</v>
      </c>
      <c r="N83" s="51">
        <v>4.91102492</v>
      </c>
      <c r="O83" s="51">
        <v>20.592238390000002</v>
      </c>
      <c r="P83" s="52">
        <v>52.96596246</v>
      </c>
    </row>
    <row r="84" spans="1:16" ht="13" x14ac:dyDescent="0.3">
      <c r="B84" s="42" t="s">
        <v>41</v>
      </c>
      <c r="C84" s="3" t="s">
        <v>70</v>
      </c>
      <c r="D84" s="38">
        <v>0</v>
      </c>
      <c r="E84" s="38">
        <v>0</v>
      </c>
      <c r="F84" s="52">
        <v>9.7776618099999979</v>
      </c>
      <c r="G84" s="52">
        <v>111.76445687</v>
      </c>
      <c r="H84" s="52">
        <f t="shared" si="10"/>
        <v>685.09733527000003</v>
      </c>
      <c r="I84" s="51">
        <v>22.554005969999999</v>
      </c>
      <c r="J84" s="51">
        <v>27.612171269999997</v>
      </c>
      <c r="K84" s="51">
        <v>25.925913100000002</v>
      </c>
      <c r="L84" s="51">
        <v>35.672366529999998</v>
      </c>
      <c r="M84" s="51">
        <v>42.168086280000004</v>
      </c>
      <c r="N84" s="51">
        <v>97.038279219999993</v>
      </c>
      <c r="O84" s="51">
        <v>250.53112090000005</v>
      </c>
      <c r="P84" s="52">
        <v>295.35984887000001</v>
      </c>
    </row>
    <row r="85" spans="1:16" ht="13" x14ac:dyDescent="0.3">
      <c r="B85" s="42" t="s">
        <v>42</v>
      </c>
      <c r="C85" s="3" t="s">
        <v>70</v>
      </c>
      <c r="D85" s="38">
        <v>0</v>
      </c>
      <c r="E85" s="38">
        <v>0</v>
      </c>
      <c r="F85" s="52">
        <v>0</v>
      </c>
      <c r="G85" s="52">
        <v>79.396653270000002</v>
      </c>
      <c r="H85" s="52">
        <f t="shared" si="10"/>
        <v>101.82140299999999</v>
      </c>
      <c r="I85" s="51">
        <v>20.905706249999998</v>
      </c>
      <c r="J85" s="51">
        <v>20.905706249999998</v>
      </c>
      <c r="K85" s="51">
        <v>22.806713800000001</v>
      </c>
      <c r="L85" s="51">
        <v>14.778526970000003</v>
      </c>
      <c r="M85" s="51">
        <v>20.905707</v>
      </c>
      <c r="N85" s="51">
        <v>22.960467000000001</v>
      </c>
      <c r="O85" s="51">
        <v>23.205227109999999</v>
      </c>
      <c r="P85" s="95">
        <v>34.750001889999993</v>
      </c>
    </row>
    <row r="86" spans="1:16" ht="13" x14ac:dyDescent="0.3">
      <c r="B86" s="43" t="s">
        <v>36</v>
      </c>
      <c r="C86" s="12" t="s">
        <v>70</v>
      </c>
      <c r="D86" s="34">
        <v>0</v>
      </c>
      <c r="E86" s="34">
        <v>0</v>
      </c>
      <c r="F86" s="54">
        <v>18.899613460000001</v>
      </c>
      <c r="G86" s="54">
        <v>28.380908030000004</v>
      </c>
      <c r="H86" s="54">
        <f t="shared" si="10"/>
        <v>139.11262484000017</v>
      </c>
      <c r="I86" s="53">
        <v>1.9699008499999999</v>
      </c>
      <c r="J86" s="53">
        <v>2.748680030000008</v>
      </c>
      <c r="K86" s="53">
        <v>2.4463837500000585</v>
      </c>
      <c r="L86" s="53">
        <v>21.216077520000447</v>
      </c>
      <c r="M86" s="53">
        <v>17.701073130000054</v>
      </c>
      <c r="N86" s="53">
        <f>27.24535783+1.40583228</f>
        <v>28.651190109999998</v>
      </c>
      <c r="O86" s="51">
        <v>33.922605900000008</v>
      </c>
      <c r="P86" s="54">
        <v>58.837755700000102</v>
      </c>
    </row>
    <row r="87" spans="1:16" ht="13" x14ac:dyDescent="0.3">
      <c r="B87" s="88" t="s">
        <v>123</v>
      </c>
      <c r="C87" s="86" t="s">
        <v>70</v>
      </c>
      <c r="D87" s="228">
        <v>0</v>
      </c>
      <c r="E87" s="228">
        <v>0</v>
      </c>
      <c r="F87" s="226">
        <f t="shared" ref="F87:P87" si="11">SUM(F81:F86)</f>
        <v>367.22479844999998</v>
      </c>
      <c r="G87" s="113">
        <f t="shared" si="11"/>
        <v>606.62359127999935</v>
      </c>
      <c r="H87" s="55">
        <f t="shared" si="11"/>
        <v>2140.5653564500003</v>
      </c>
      <c r="I87" s="101">
        <f t="shared" si="11"/>
        <v>122.31272539999998</v>
      </c>
      <c r="J87" s="114">
        <f t="shared" si="11"/>
        <v>127.82699999999998</v>
      </c>
      <c r="K87" s="101">
        <f t="shared" si="11"/>
        <v>133.09900000000005</v>
      </c>
      <c r="L87" s="101">
        <f t="shared" si="11"/>
        <v>223.38499999999988</v>
      </c>
      <c r="M87" s="101">
        <f t="shared" si="11"/>
        <v>254.95300000000006</v>
      </c>
      <c r="N87" s="101">
        <f t="shared" si="11"/>
        <v>377.09110716999999</v>
      </c>
      <c r="O87" s="203">
        <f t="shared" si="11"/>
        <v>671.49</v>
      </c>
      <c r="P87" s="55">
        <f t="shared" si="11"/>
        <v>837.03124928000011</v>
      </c>
    </row>
    <row r="88" spans="1:16" ht="14.5" x14ac:dyDescent="0.25">
      <c r="B88" s="154" t="s">
        <v>39</v>
      </c>
      <c r="C88" s="70"/>
      <c r="D88" s="70"/>
      <c r="E88" s="70"/>
      <c r="F88" s="166"/>
      <c r="G88" s="165"/>
      <c r="H88" s="165"/>
      <c r="I88" s="165"/>
      <c r="J88" s="165"/>
      <c r="K88" s="165"/>
      <c r="L88" s="165"/>
      <c r="M88" s="165"/>
      <c r="N88" s="165"/>
      <c r="O88" s="165"/>
      <c r="P88" s="166"/>
    </row>
    <row r="89" spans="1:16" ht="13" x14ac:dyDescent="0.3">
      <c r="B89" s="42" t="s">
        <v>37</v>
      </c>
      <c r="C89" s="3" t="s">
        <v>70</v>
      </c>
      <c r="D89" s="38">
        <v>0</v>
      </c>
      <c r="E89" s="38">
        <v>0</v>
      </c>
      <c r="F89" s="52">
        <v>560.77733644000011</v>
      </c>
      <c r="G89" s="52">
        <v>606.63752592000003</v>
      </c>
      <c r="H89" s="52">
        <f>SUM(M89:P89)</f>
        <v>531.64339110000003</v>
      </c>
      <c r="I89" s="51">
        <v>143.50502409000003</v>
      </c>
      <c r="J89" s="51">
        <v>138.52094978</v>
      </c>
      <c r="K89" s="51">
        <v>154.23899999999998</v>
      </c>
      <c r="L89" s="51">
        <v>170.37277824</v>
      </c>
      <c r="M89" s="51">
        <v>143.08000000000004</v>
      </c>
      <c r="N89" s="51">
        <v>122.48430253000001</v>
      </c>
      <c r="O89" s="51">
        <v>131.91599999999997</v>
      </c>
      <c r="P89" s="52">
        <v>134.16308857000001</v>
      </c>
    </row>
    <row r="90" spans="1:16" ht="13" x14ac:dyDescent="0.3">
      <c r="B90" s="42" t="s">
        <v>38</v>
      </c>
      <c r="C90" s="3" t="s">
        <v>70</v>
      </c>
      <c r="D90" s="38">
        <v>0</v>
      </c>
      <c r="E90" s="38">
        <v>0</v>
      </c>
      <c r="F90" s="52">
        <v>97.805256340000028</v>
      </c>
      <c r="G90" s="52">
        <v>359.71687647999994</v>
      </c>
      <c r="H90" s="52">
        <f>SUM(M90:P90)</f>
        <v>400.18255840999996</v>
      </c>
      <c r="I90" s="51">
        <v>43.79</v>
      </c>
      <c r="J90" s="51">
        <v>79.728000000000009</v>
      </c>
      <c r="K90" s="51">
        <v>60.965000000000003</v>
      </c>
      <c r="L90" s="51">
        <v>175.23399302999999</v>
      </c>
      <c r="M90" s="51">
        <v>102.42500000000001</v>
      </c>
      <c r="N90" s="51">
        <v>92.4822427</v>
      </c>
      <c r="O90" s="51">
        <v>89.996999999999986</v>
      </c>
      <c r="P90" s="52">
        <v>115.27831570999997</v>
      </c>
    </row>
    <row r="91" spans="1:16" ht="13" x14ac:dyDescent="0.3">
      <c r="B91" s="42" t="s">
        <v>39</v>
      </c>
      <c r="C91" s="3" t="s">
        <v>70</v>
      </c>
      <c r="D91" s="38">
        <v>0</v>
      </c>
      <c r="E91" s="38">
        <v>0</v>
      </c>
      <c r="F91" s="52">
        <v>0</v>
      </c>
      <c r="G91" s="52">
        <v>0</v>
      </c>
      <c r="H91" s="52">
        <f>SUM(M91:P91)</f>
        <v>0.26438300999999997</v>
      </c>
      <c r="I91" s="51">
        <v>0</v>
      </c>
      <c r="J91" s="51">
        <v>0</v>
      </c>
      <c r="K91" s="51">
        <v>4.7E-2</v>
      </c>
      <c r="L91" s="51">
        <v>-4.7E-2</v>
      </c>
      <c r="M91" s="51">
        <v>0</v>
      </c>
      <c r="N91" s="51">
        <f>1.40583228*0</f>
        <v>0</v>
      </c>
      <c r="O91" s="51">
        <v>0.17199999999999999</v>
      </c>
      <c r="P91" s="52">
        <v>9.2383010000000002E-2</v>
      </c>
    </row>
    <row r="92" spans="1:16" ht="13" x14ac:dyDescent="0.3">
      <c r="B92" s="43" t="s">
        <v>20</v>
      </c>
      <c r="C92" s="12" t="s">
        <v>70</v>
      </c>
      <c r="D92" s="34">
        <v>0</v>
      </c>
      <c r="E92" s="34">
        <v>0</v>
      </c>
      <c r="F92" s="54">
        <v>-105.33672859999999</v>
      </c>
      <c r="G92" s="54">
        <v>-294.47665901000005</v>
      </c>
      <c r="H92" s="52">
        <f>SUM(M92:P92)</f>
        <v>-367.86499825999999</v>
      </c>
      <c r="I92" s="53">
        <v>-28.423399999999994</v>
      </c>
      <c r="J92" s="53">
        <v>-71.985000000000014</v>
      </c>
      <c r="K92" s="53">
        <v>-49.002999999999965</v>
      </c>
      <c r="L92" s="53">
        <v>-145.06439268000008</v>
      </c>
      <c r="M92" s="53">
        <v>-86.748999999999981</v>
      </c>
      <c r="N92" s="53">
        <v>-93.020180439999947</v>
      </c>
      <c r="O92" s="51">
        <v>-80.414999999999992</v>
      </c>
      <c r="P92" s="54">
        <v>-107.68081782000006</v>
      </c>
    </row>
    <row r="93" spans="1:16" s="5" customFormat="1" ht="13" x14ac:dyDescent="0.3">
      <c r="B93" s="85" t="s">
        <v>98</v>
      </c>
      <c r="C93" s="86" t="s">
        <v>70</v>
      </c>
      <c r="D93" s="227">
        <v>0</v>
      </c>
      <c r="E93" s="228">
        <v>0</v>
      </c>
      <c r="F93" s="226">
        <f t="shared" ref="F93:P93" si="12">F72+F79+F87+F89+F90+F91+F92</f>
        <v>3423.8972080599997</v>
      </c>
      <c r="G93" s="55">
        <f t="shared" si="12"/>
        <v>3909.66257589</v>
      </c>
      <c r="H93" s="55">
        <f t="shared" si="12"/>
        <v>5497.8365743000004</v>
      </c>
      <c r="I93" s="101">
        <f t="shared" si="12"/>
        <v>910.00034948999996</v>
      </c>
      <c r="J93" s="101">
        <f t="shared" si="12"/>
        <v>921.62994977999995</v>
      </c>
      <c r="K93" s="101">
        <f t="shared" si="12"/>
        <v>959.38800000000003</v>
      </c>
      <c r="L93" s="101">
        <f t="shared" si="12"/>
        <v>1118.6448959300003</v>
      </c>
      <c r="M93" s="101">
        <f t="shared" si="12"/>
        <v>1047.365</v>
      </c>
      <c r="N93" s="101">
        <f t="shared" si="12"/>
        <v>1241.55600127</v>
      </c>
      <c r="O93" s="202">
        <f t="shared" si="12"/>
        <v>1466.077</v>
      </c>
      <c r="P93" s="55">
        <f t="shared" si="12"/>
        <v>1742.8385730300006</v>
      </c>
    </row>
    <row r="94" spans="1:16" x14ac:dyDescent="0.25">
      <c r="A94" s="124"/>
      <c r="B94" s="138"/>
      <c r="C94" s="138"/>
      <c r="D94" s="138"/>
      <c r="E94" s="138"/>
      <c r="F94" s="138"/>
      <c r="G94" s="139"/>
      <c r="H94" s="139"/>
      <c r="I94" s="139"/>
      <c r="J94" s="139"/>
      <c r="K94" s="139"/>
      <c r="L94" s="139"/>
      <c r="M94" s="139"/>
      <c r="N94" s="139"/>
      <c r="O94" s="139"/>
      <c r="P94" s="246"/>
    </row>
    <row r="95" spans="1:16" ht="15.5" x14ac:dyDescent="0.25">
      <c r="A95" s="124"/>
      <c r="B95" s="146" t="s">
        <v>120</v>
      </c>
      <c r="C95" s="11"/>
      <c r="D95" s="10" t="s">
        <v>0</v>
      </c>
      <c r="E95" s="10" t="s">
        <v>1</v>
      </c>
      <c r="F95" s="10" t="s">
        <v>2</v>
      </c>
      <c r="G95" s="10" t="s">
        <v>3</v>
      </c>
      <c r="H95" s="10" t="s">
        <v>130</v>
      </c>
      <c r="I95" s="100" t="s">
        <v>22</v>
      </c>
      <c r="J95" s="99" t="s">
        <v>23</v>
      </c>
      <c r="K95" s="99" t="s">
        <v>24</v>
      </c>
      <c r="L95" s="99" t="s">
        <v>25</v>
      </c>
      <c r="M95" s="99" t="s">
        <v>26</v>
      </c>
      <c r="N95" s="99" t="s">
        <v>27</v>
      </c>
      <c r="O95" s="201" t="s">
        <v>28</v>
      </c>
      <c r="P95" s="147" t="s">
        <v>129</v>
      </c>
    </row>
    <row r="96" spans="1:16" ht="14.5" x14ac:dyDescent="0.25">
      <c r="A96" s="124"/>
      <c r="B96" s="167" t="s">
        <v>96</v>
      </c>
      <c r="C96" s="70"/>
      <c r="D96" s="238"/>
      <c r="E96" s="70"/>
      <c r="F96" s="70"/>
      <c r="G96" s="168"/>
      <c r="H96" s="168"/>
      <c r="I96" s="159"/>
      <c r="J96" s="159"/>
      <c r="K96" s="159"/>
      <c r="L96" s="159"/>
      <c r="M96" s="159"/>
      <c r="N96" s="159"/>
      <c r="O96" s="159"/>
      <c r="P96" s="168"/>
    </row>
    <row r="97" spans="1:16" ht="13" x14ac:dyDescent="0.3">
      <c r="A97" s="124"/>
      <c r="B97" s="42" t="s">
        <v>14</v>
      </c>
      <c r="C97" s="3" t="s">
        <v>70</v>
      </c>
      <c r="D97" s="38">
        <v>0</v>
      </c>
      <c r="E97" s="38">
        <v>0</v>
      </c>
      <c r="F97" s="52">
        <v>952</v>
      </c>
      <c r="G97" s="52">
        <v>1062.808</v>
      </c>
      <c r="H97" s="52">
        <f>H72</f>
        <v>1135.3643376600003</v>
      </c>
      <c r="I97" s="51">
        <v>249.73</v>
      </c>
      <c r="J97" s="51">
        <v>276.38199999999995</v>
      </c>
      <c r="K97" s="51">
        <v>279.21699999999998</v>
      </c>
      <c r="L97" s="51">
        <v>257.47900000000004</v>
      </c>
      <c r="M97" s="51">
        <v>252.69499999999999</v>
      </c>
      <c r="N97" s="51">
        <v>251.32530024000002</v>
      </c>
      <c r="O97" s="51">
        <f>O72</f>
        <v>284.10299999999989</v>
      </c>
      <c r="P97" s="52">
        <f>P72</f>
        <v>347.2410374200004</v>
      </c>
    </row>
    <row r="98" spans="1:16" ht="13" x14ac:dyDescent="0.3">
      <c r="A98" s="124"/>
      <c r="B98" s="42" t="s">
        <v>15</v>
      </c>
      <c r="C98" s="3" t="s">
        <v>70</v>
      </c>
      <c r="D98" s="38">
        <v>0</v>
      </c>
      <c r="E98" s="38">
        <v>0</v>
      </c>
      <c r="F98" s="52">
        <v>1551.4259999999999</v>
      </c>
      <c r="G98" s="52">
        <v>1568.3530000000001</v>
      </c>
      <c r="H98" s="52">
        <f>H79</f>
        <v>1657.6815459300001</v>
      </c>
      <c r="I98" s="51">
        <v>379.08600000000001</v>
      </c>
      <c r="J98" s="51">
        <v>371.15700000000004</v>
      </c>
      <c r="K98" s="51">
        <v>380.82399999999996</v>
      </c>
      <c r="L98" s="51">
        <v>437.28599999999994</v>
      </c>
      <c r="M98" s="51">
        <v>380.96100000000001</v>
      </c>
      <c r="N98" s="51">
        <v>491.19399999999996</v>
      </c>
      <c r="O98" s="51">
        <f>O79</f>
        <v>368.81399999999996</v>
      </c>
      <c r="P98" s="52">
        <f>P79</f>
        <v>416.71331686000008</v>
      </c>
    </row>
    <row r="99" spans="1:16" ht="13" x14ac:dyDescent="0.3">
      <c r="A99" s="124"/>
      <c r="B99" s="42" t="s">
        <v>17</v>
      </c>
      <c r="C99" s="3" t="s">
        <v>70</v>
      </c>
      <c r="D99" s="38">
        <v>0</v>
      </c>
      <c r="E99" s="38">
        <v>0</v>
      </c>
      <c r="F99" s="52">
        <v>367.22500000000002</v>
      </c>
      <c r="G99" s="95">
        <v>606.64</v>
      </c>
      <c r="H99" s="52">
        <f>H87</f>
        <v>2140.5653564500003</v>
      </c>
      <c r="I99" s="51">
        <v>122.322</v>
      </c>
      <c r="J99" s="169">
        <v>127.84399999999999</v>
      </c>
      <c r="K99" s="51">
        <v>133.09900000000002</v>
      </c>
      <c r="L99" s="51">
        <v>223.38499999999988</v>
      </c>
      <c r="M99" s="51">
        <v>254.953</v>
      </c>
      <c r="N99" s="51">
        <v>377.09000000000003</v>
      </c>
      <c r="O99" s="169">
        <f>O87</f>
        <v>671.49</v>
      </c>
      <c r="P99" s="52">
        <f>P87</f>
        <v>837.03124928000011</v>
      </c>
    </row>
    <row r="100" spans="1:16" ht="13" x14ac:dyDescent="0.3">
      <c r="A100" s="124"/>
      <c r="B100" s="42" t="s">
        <v>16</v>
      </c>
      <c r="C100" s="3" t="s">
        <v>70</v>
      </c>
      <c r="D100" s="38">
        <v>0</v>
      </c>
      <c r="E100" s="38">
        <v>0</v>
      </c>
      <c r="F100" s="52">
        <v>560.77700000000004</v>
      </c>
      <c r="G100" s="52">
        <v>606.63800000000003</v>
      </c>
      <c r="H100" s="52">
        <f>H89</f>
        <v>531.64339110000003</v>
      </c>
      <c r="I100" s="51">
        <v>143.505</v>
      </c>
      <c r="J100" s="51">
        <v>138.52100000000002</v>
      </c>
      <c r="K100" s="51">
        <v>154.23899999999998</v>
      </c>
      <c r="L100" s="51">
        <v>170.37300000000005</v>
      </c>
      <c r="M100" s="51">
        <v>143.08000000000001</v>
      </c>
      <c r="N100" s="51">
        <v>122.48400000000001</v>
      </c>
      <c r="O100" s="51">
        <f t="shared" ref="O100:P103" si="13">O89</f>
        <v>131.91599999999997</v>
      </c>
      <c r="P100" s="52">
        <f t="shared" si="13"/>
        <v>134.16308857000001</v>
      </c>
    </row>
    <row r="101" spans="1:16" ht="13" x14ac:dyDescent="0.3">
      <c r="A101" s="124"/>
      <c r="B101" s="42" t="s">
        <v>18</v>
      </c>
      <c r="C101" s="3" t="s">
        <v>70</v>
      </c>
      <c r="D101" s="38">
        <v>0</v>
      </c>
      <c r="E101" s="38">
        <v>0</v>
      </c>
      <c r="F101" s="52">
        <v>97.805999999999997</v>
      </c>
      <c r="G101" s="52">
        <v>359.71699999999998</v>
      </c>
      <c r="H101" s="52">
        <f>H90</f>
        <v>400.18255840999996</v>
      </c>
      <c r="I101" s="51">
        <v>43.79</v>
      </c>
      <c r="J101" s="51">
        <v>79.728000000000009</v>
      </c>
      <c r="K101" s="51">
        <v>60.964999999999989</v>
      </c>
      <c r="L101" s="51">
        <v>175.23400000000001</v>
      </c>
      <c r="M101" s="51">
        <v>102.425</v>
      </c>
      <c r="N101" s="51">
        <v>92.48299999999999</v>
      </c>
      <c r="O101" s="51">
        <f t="shared" si="13"/>
        <v>89.996999999999986</v>
      </c>
      <c r="P101" s="52">
        <f t="shared" si="13"/>
        <v>115.27831570999997</v>
      </c>
    </row>
    <row r="102" spans="1:16" ht="13" x14ac:dyDescent="0.3">
      <c r="A102" s="124"/>
      <c r="B102" s="42" t="s">
        <v>19</v>
      </c>
      <c r="C102" s="3" t="s">
        <v>70</v>
      </c>
      <c r="D102" s="38">
        <v>0</v>
      </c>
      <c r="E102" s="38">
        <v>0</v>
      </c>
      <c r="F102" s="52">
        <v>0</v>
      </c>
      <c r="G102" s="52">
        <v>0</v>
      </c>
      <c r="H102" s="52">
        <f>H91</f>
        <v>0.26438300999999997</v>
      </c>
      <c r="I102" s="51">
        <v>0</v>
      </c>
      <c r="J102" s="51">
        <v>0</v>
      </c>
      <c r="K102" s="51">
        <v>4.7E-2</v>
      </c>
      <c r="L102" s="51">
        <v>-4.7E-2</v>
      </c>
      <c r="M102" s="51">
        <v>0</v>
      </c>
      <c r="N102" s="51">
        <v>0</v>
      </c>
      <c r="O102" s="51">
        <f t="shared" si="13"/>
        <v>0.17199999999999999</v>
      </c>
      <c r="P102" s="52">
        <f t="shared" si="13"/>
        <v>9.2383010000000002E-2</v>
      </c>
    </row>
    <row r="103" spans="1:16" ht="13" x14ac:dyDescent="0.3">
      <c r="A103" s="124"/>
      <c r="B103" s="43" t="s">
        <v>20</v>
      </c>
      <c r="C103" s="4" t="s">
        <v>70</v>
      </c>
      <c r="D103" s="239">
        <v>0</v>
      </c>
      <c r="E103" s="34">
        <v>0</v>
      </c>
      <c r="F103" s="54">
        <v>-105.337</v>
      </c>
      <c r="G103" s="54">
        <v>-294.53300000000002</v>
      </c>
      <c r="H103" s="54">
        <f>H92</f>
        <v>-367.86499825999999</v>
      </c>
      <c r="I103" s="53">
        <v>-28.433</v>
      </c>
      <c r="J103" s="53">
        <v>-72.032000000000011</v>
      </c>
      <c r="K103" s="53">
        <v>-49.002999999999979</v>
      </c>
      <c r="L103" s="53">
        <v>-145.06500000000003</v>
      </c>
      <c r="M103" s="53">
        <v>-86.748999999999995</v>
      </c>
      <c r="N103" s="53">
        <v>-93.021000000000015</v>
      </c>
      <c r="O103" s="51">
        <f t="shared" si="13"/>
        <v>-80.414999999999992</v>
      </c>
      <c r="P103" s="54">
        <f t="shared" si="13"/>
        <v>-107.68081782000006</v>
      </c>
    </row>
    <row r="104" spans="1:16" s="5" customFormat="1" ht="13" x14ac:dyDescent="0.3">
      <c r="A104" s="128"/>
      <c r="B104" s="170" t="s">
        <v>98</v>
      </c>
      <c r="C104" s="7" t="s">
        <v>70</v>
      </c>
      <c r="D104" s="240">
        <v>0</v>
      </c>
      <c r="E104" s="233">
        <v>0</v>
      </c>
      <c r="F104" s="117">
        <f t="shared" ref="F104:P104" si="14">(SUM(F97:F103))</f>
        <v>3423.8969999999999</v>
      </c>
      <c r="G104" s="117">
        <f>(SUM(G97:G103))+0.1</f>
        <v>3909.723</v>
      </c>
      <c r="H104" s="117">
        <f t="shared" si="14"/>
        <v>5497.8365743000004</v>
      </c>
      <c r="I104" s="116">
        <f t="shared" si="14"/>
        <v>910</v>
      </c>
      <c r="J104" s="116">
        <f t="shared" si="14"/>
        <v>921.6</v>
      </c>
      <c r="K104" s="116">
        <f t="shared" si="14"/>
        <v>959.38800000000003</v>
      </c>
      <c r="L104" s="116">
        <f t="shared" si="14"/>
        <v>1118.6449999999998</v>
      </c>
      <c r="M104" s="116">
        <f t="shared" si="14"/>
        <v>1047.3649999999998</v>
      </c>
      <c r="N104" s="116">
        <f t="shared" si="14"/>
        <v>1241.55530024</v>
      </c>
      <c r="O104" s="202">
        <f t="shared" si="14"/>
        <v>1466.077</v>
      </c>
      <c r="P104" s="117">
        <f t="shared" si="14"/>
        <v>1742.8385730300006</v>
      </c>
    </row>
    <row r="105" spans="1:16" ht="14.5" x14ac:dyDescent="0.25">
      <c r="A105" s="124"/>
      <c r="B105" s="192" t="s">
        <v>133</v>
      </c>
      <c r="C105" s="71"/>
      <c r="D105" s="241"/>
      <c r="E105" s="234"/>
      <c r="F105" s="73"/>
      <c r="G105" s="73"/>
      <c r="H105" s="73"/>
      <c r="I105" s="74"/>
      <c r="J105" s="72"/>
      <c r="K105" s="72"/>
      <c r="L105" s="72"/>
      <c r="M105" s="72"/>
      <c r="N105" s="72"/>
      <c r="O105" s="72"/>
      <c r="P105" s="73"/>
    </row>
    <row r="106" spans="1:16" ht="13" x14ac:dyDescent="0.25">
      <c r="A106" s="124"/>
      <c r="B106" s="42" t="s">
        <v>14</v>
      </c>
      <c r="C106" s="3" t="s">
        <v>12</v>
      </c>
      <c r="D106" s="38">
        <v>0</v>
      </c>
      <c r="E106" s="38">
        <v>0</v>
      </c>
      <c r="F106" s="14">
        <v>27.804574728737457</v>
      </c>
      <c r="G106" s="14">
        <v>27.183716084234099</v>
      </c>
      <c r="H106" s="14">
        <f t="shared" ref="H106" si="15">H97/H$104*100</f>
        <v>20.651111074624076</v>
      </c>
      <c r="I106" s="18">
        <f t="shared" ref="I106:P110" si="16">I97/I$104*100</f>
        <v>27.44285714285714</v>
      </c>
      <c r="J106" s="15">
        <f t="shared" si="16"/>
        <v>29.989366319444439</v>
      </c>
      <c r="K106" s="15">
        <f t="shared" si="16"/>
        <v>29.103657748481321</v>
      </c>
      <c r="L106" s="15">
        <f t="shared" si="16"/>
        <v>23.017042940343014</v>
      </c>
      <c r="M106" s="15">
        <f t="shared" si="16"/>
        <v>24.126737097382485</v>
      </c>
      <c r="N106" s="15">
        <f t="shared" si="16"/>
        <v>20.242779374500465</v>
      </c>
      <c r="O106" s="15">
        <f t="shared" si="16"/>
        <v>19.378450108691421</v>
      </c>
      <c r="P106" s="17">
        <f t="shared" si="16"/>
        <v>19.923878366790262</v>
      </c>
    </row>
    <row r="107" spans="1:16" ht="13" x14ac:dyDescent="0.25">
      <c r="A107" s="124"/>
      <c r="B107" s="42" t="s">
        <v>15</v>
      </c>
      <c r="C107" s="3" t="s">
        <v>12</v>
      </c>
      <c r="D107" s="38">
        <v>0</v>
      </c>
      <c r="E107" s="38">
        <v>0</v>
      </c>
      <c r="F107" s="14">
        <v>45.311701841498156</v>
      </c>
      <c r="G107" s="14">
        <v>40.114171771248245</v>
      </c>
      <c r="H107" s="14">
        <f t="shared" ref="H107" si="17">H98/H$104*100</f>
        <v>30.151524577484569</v>
      </c>
      <c r="I107" s="18">
        <f t="shared" si="16"/>
        <v>41.657802197802205</v>
      </c>
      <c r="J107" s="15">
        <f t="shared" si="16"/>
        <v>40.273111979166671</v>
      </c>
      <c r="K107" s="15">
        <f t="shared" si="16"/>
        <v>39.694471892498129</v>
      </c>
      <c r="L107" s="15">
        <f t="shared" si="16"/>
        <v>39.090685606246844</v>
      </c>
      <c r="M107" s="15">
        <f t="shared" si="16"/>
        <v>36.373279611214819</v>
      </c>
      <c r="N107" s="15">
        <f t="shared" si="16"/>
        <v>39.562796752190522</v>
      </c>
      <c r="O107" s="15">
        <f t="shared" si="16"/>
        <v>25.156523156696402</v>
      </c>
      <c r="P107" s="17">
        <f t="shared" si="16"/>
        <v>23.910035232667926</v>
      </c>
    </row>
    <row r="108" spans="1:16" ht="13" x14ac:dyDescent="0.25">
      <c r="A108" s="124"/>
      <c r="B108" s="42" t="s">
        <v>17</v>
      </c>
      <c r="C108" s="3" t="s">
        <v>12</v>
      </c>
      <c r="D108" s="38">
        <v>0</v>
      </c>
      <c r="E108" s="38">
        <v>0</v>
      </c>
      <c r="F108" s="14">
        <v>10.72535184323594</v>
      </c>
      <c r="G108" s="14">
        <v>15.516188742783058</v>
      </c>
      <c r="H108" s="14">
        <f t="shared" ref="H108" si="18">H99/H$104*100</f>
        <v>38.93468508060451</v>
      </c>
      <c r="I108" s="18">
        <f t="shared" si="16"/>
        <v>13.441978021978022</v>
      </c>
      <c r="J108" s="15">
        <f t="shared" si="16"/>
        <v>13.871961805555555</v>
      </c>
      <c r="K108" s="15">
        <f t="shared" si="16"/>
        <v>13.87332341034076</v>
      </c>
      <c r="L108" s="15">
        <f t="shared" si="16"/>
        <v>19.969248510474717</v>
      </c>
      <c r="M108" s="15">
        <f t="shared" si="16"/>
        <v>24.34232574126499</v>
      </c>
      <c r="N108" s="15">
        <f t="shared" si="16"/>
        <v>30.372388561919578</v>
      </c>
      <c r="O108" s="15">
        <f t="shared" si="16"/>
        <v>45.801823505859517</v>
      </c>
      <c r="P108" s="17">
        <f t="shared" si="16"/>
        <v>48.026894873274742</v>
      </c>
    </row>
    <row r="109" spans="1:16" ht="13" x14ac:dyDescent="0.25">
      <c r="A109" s="124"/>
      <c r="B109" s="42" t="s">
        <v>16</v>
      </c>
      <c r="C109" s="3" t="s">
        <v>12</v>
      </c>
      <c r="D109" s="38">
        <v>0</v>
      </c>
      <c r="E109" s="38">
        <v>0</v>
      </c>
      <c r="F109" s="14">
        <v>16.378325633043282</v>
      </c>
      <c r="G109" s="14">
        <v>15.516137588263925</v>
      </c>
      <c r="H109" s="14">
        <f t="shared" ref="H109" si="19">H100/H$104*100</f>
        <v>9.670047188837918</v>
      </c>
      <c r="I109" s="18">
        <f t="shared" si="16"/>
        <v>15.76978021978022</v>
      </c>
      <c r="J109" s="15">
        <f t="shared" si="16"/>
        <v>15.030490451388889</v>
      </c>
      <c r="K109" s="15">
        <f t="shared" si="16"/>
        <v>16.076811467310407</v>
      </c>
      <c r="L109" s="15">
        <f t="shared" si="16"/>
        <v>15.23030094444619</v>
      </c>
      <c r="M109" s="15">
        <f t="shared" si="16"/>
        <v>13.660949143803741</v>
      </c>
      <c r="N109" s="15">
        <f t="shared" si="16"/>
        <v>9.8653680570106808</v>
      </c>
      <c r="O109" s="15">
        <f t="shared" si="16"/>
        <v>8.9978902881635801</v>
      </c>
      <c r="P109" s="17">
        <f t="shared" si="16"/>
        <v>7.6979641514791393</v>
      </c>
    </row>
    <row r="110" spans="1:16" ht="13" x14ac:dyDescent="0.25">
      <c r="A110" s="124"/>
      <c r="B110" s="42" t="s">
        <v>18</v>
      </c>
      <c r="C110" s="3" t="s">
        <v>12</v>
      </c>
      <c r="D110" s="38">
        <v>0</v>
      </c>
      <c r="E110" s="38">
        <v>0</v>
      </c>
      <c r="F110" s="14">
        <v>2.8565695755450586</v>
      </c>
      <c r="G110" s="14">
        <v>9.2005750791040697</v>
      </c>
      <c r="H110" s="14">
        <f t="shared" ref="H110" si="20">H101/H$104*100</f>
        <v>7.2789096765931482</v>
      </c>
      <c r="I110" s="18">
        <f t="shared" si="16"/>
        <v>4.8120879120879119</v>
      </c>
      <c r="J110" s="15">
        <f t="shared" si="16"/>
        <v>8.6510416666666679</v>
      </c>
      <c r="K110" s="15">
        <f t="shared" si="16"/>
        <v>6.3545718729023069</v>
      </c>
      <c r="L110" s="15">
        <f t="shared" si="16"/>
        <v>15.664844521720479</v>
      </c>
      <c r="M110" s="15">
        <f t="shared" si="16"/>
        <v>9.7793032992318842</v>
      </c>
      <c r="N110" s="15">
        <f t="shared" si="16"/>
        <v>7.4489634076003286</v>
      </c>
      <c r="O110" s="15">
        <f t="shared" si="16"/>
        <v>6.1386270980310025</v>
      </c>
      <c r="P110" s="17">
        <f t="shared" si="16"/>
        <v>6.614400065152541</v>
      </c>
    </row>
    <row r="111" spans="1:16" ht="13" x14ac:dyDescent="0.25">
      <c r="A111" s="124"/>
      <c r="B111" s="42" t="s">
        <v>19</v>
      </c>
      <c r="C111" s="3" t="s">
        <v>12</v>
      </c>
      <c r="D111" s="242">
        <v>0</v>
      </c>
      <c r="E111" s="38">
        <v>0</v>
      </c>
      <c r="F111" s="17">
        <f>F102/F$104*100</f>
        <v>0</v>
      </c>
      <c r="G111" s="14">
        <v>0</v>
      </c>
      <c r="H111" s="15">
        <f>H102/H$104*100</f>
        <v>4.8088553820583857E-3</v>
      </c>
      <c r="I111" s="18">
        <f>I102/I$104*100</f>
        <v>0</v>
      </c>
      <c r="J111" s="15">
        <f>J102/J$104*100</f>
        <v>0</v>
      </c>
      <c r="K111" s="15">
        <v>0</v>
      </c>
      <c r="L111" s="15">
        <v>0</v>
      </c>
      <c r="M111" s="15">
        <v>0</v>
      </c>
      <c r="N111" s="15">
        <v>0</v>
      </c>
      <c r="O111" s="15">
        <f>O102/O$104*100</f>
        <v>1.1731989520332151E-2</v>
      </c>
      <c r="P111" s="17">
        <f>P102/P$104*100</f>
        <v>5.300720986418617E-3</v>
      </c>
    </row>
    <row r="112" spans="1:16" ht="13" x14ac:dyDescent="0.25">
      <c r="A112" s="124"/>
      <c r="B112" s="43" t="s">
        <v>20</v>
      </c>
      <c r="C112" s="12" t="s">
        <v>12</v>
      </c>
      <c r="D112" s="239">
        <v>0</v>
      </c>
      <c r="E112" s="34">
        <v>0</v>
      </c>
      <c r="F112" s="21">
        <v>-3.0765236220598924</v>
      </c>
      <c r="G112" s="21">
        <v>-7.5333469915899416</v>
      </c>
      <c r="H112" s="21">
        <f t="shared" ref="H112" si="21">H103/H$104*100</f>
        <v>-6.6910864535262684</v>
      </c>
      <c r="I112" s="22">
        <f t="shared" ref="I112:N112" si="22">I103/I$104*100</f>
        <v>-3.1245054945054944</v>
      </c>
      <c r="J112" s="23">
        <f t="shared" si="22"/>
        <v>-7.8159722222222232</v>
      </c>
      <c r="K112" s="23">
        <f t="shared" si="22"/>
        <v>-5.1077353479509835</v>
      </c>
      <c r="L112" s="23">
        <f t="shared" si="22"/>
        <v>-12.96792101158098</v>
      </c>
      <c r="M112" s="23">
        <f t="shared" si="22"/>
        <v>-8.2825948928978939</v>
      </c>
      <c r="N112" s="23">
        <f t="shared" si="22"/>
        <v>-7.4922961532215684</v>
      </c>
      <c r="O112" s="23">
        <f>O103/O$104*100</f>
        <v>-5.4850461469622669</v>
      </c>
      <c r="P112" s="24">
        <f>P103/P$104*100</f>
        <v>-6.1784734103510388</v>
      </c>
    </row>
    <row r="113" spans="1:16" ht="14.5" x14ac:dyDescent="0.25">
      <c r="A113" s="124"/>
      <c r="B113" s="167" t="s">
        <v>97</v>
      </c>
      <c r="C113" s="70"/>
      <c r="D113" s="243"/>
      <c r="E113" s="235"/>
      <c r="F113" s="76"/>
      <c r="G113" s="171"/>
      <c r="H113" s="171"/>
      <c r="I113" s="75"/>
      <c r="J113" s="75"/>
      <c r="K113" s="75"/>
      <c r="L113" s="75"/>
      <c r="M113" s="75"/>
      <c r="N113" s="75"/>
      <c r="O113" s="75"/>
      <c r="P113" s="171"/>
    </row>
    <row r="114" spans="1:16" ht="13" x14ac:dyDescent="0.3">
      <c r="A114" s="124"/>
      <c r="B114" s="42" t="s">
        <v>14</v>
      </c>
      <c r="C114" s="3" t="s">
        <v>70</v>
      </c>
      <c r="D114" s="38">
        <v>0</v>
      </c>
      <c r="E114" s="38">
        <v>0</v>
      </c>
      <c r="F114" s="62">
        <v>751.22500000000002</v>
      </c>
      <c r="G114" s="62">
        <v>623.95899999999995</v>
      </c>
      <c r="H114" s="62">
        <v>740.58100000000002</v>
      </c>
      <c r="I114" s="172">
        <v>151.83799999999999</v>
      </c>
      <c r="J114" s="172">
        <v>155.08000000000001</v>
      </c>
      <c r="K114" s="172">
        <v>158.62300000000002</v>
      </c>
      <c r="L114" s="172">
        <v>158.41799999999989</v>
      </c>
      <c r="M114" s="172">
        <v>153.78700000000001</v>
      </c>
      <c r="N114" s="172">
        <v>161.18699999999998</v>
      </c>
      <c r="O114" s="172">
        <v>186.67200000000005</v>
      </c>
      <c r="P114" s="62">
        <f t="shared" ref="P114:P120" si="23">H114-SUM(M114:O114)</f>
        <v>238.93499999999995</v>
      </c>
    </row>
    <row r="115" spans="1:16" ht="13" x14ac:dyDescent="0.3">
      <c r="A115" s="124"/>
      <c r="B115" s="42" t="s">
        <v>15</v>
      </c>
      <c r="C115" s="3" t="s">
        <v>70</v>
      </c>
      <c r="D115" s="38">
        <v>0</v>
      </c>
      <c r="E115" s="38">
        <v>0</v>
      </c>
      <c r="F115" s="62">
        <v>971.38900000000001</v>
      </c>
      <c r="G115" s="62">
        <v>903.55200000000002</v>
      </c>
      <c r="H115" s="62">
        <v>1208.057</v>
      </c>
      <c r="I115" s="172">
        <v>230.08099999999999</v>
      </c>
      <c r="J115" s="172">
        <v>210.82300000000001</v>
      </c>
      <c r="K115" s="172">
        <v>217.86900000000006</v>
      </c>
      <c r="L115" s="172">
        <v>244.779</v>
      </c>
      <c r="M115" s="172">
        <v>215.88200000000001</v>
      </c>
      <c r="N115" s="172">
        <v>364.59999999999997</v>
      </c>
      <c r="O115" s="172">
        <v>242.35900000000009</v>
      </c>
      <c r="P115" s="62">
        <f t="shared" si="23"/>
        <v>385.21599999999989</v>
      </c>
    </row>
    <row r="116" spans="1:16" ht="13" x14ac:dyDescent="0.3">
      <c r="A116" s="124"/>
      <c r="B116" s="42" t="s">
        <v>17</v>
      </c>
      <c r="C116" s="3" t="s">
        <v>70</v>
      </c>
      <c r="D116" s="38">
        <v>0</v>
      </c>
      <c r="E116" s="38">
        <v>0</v>
      </c>
      <c r="F116" s="62">
        <v>172.89699999999999</v>
      </c>
      <c r="G116" s="62">
        <v>180.071</v>
      </c>
      <c r="H116" s="62">
        <v>625.21600000000001</v>
      </c>
      <c r="I116" s="172">
        <v>35.225999999999999</v>
      </c>
      <c r="J116" s="172">
        <v>15.829000000000001</v>
      </c>
      <c r="K116" s="172">
        <v>22.973000000000006</v>
      </c>
      <c r="L116" s="172">
        <v>106.04299999999999</v>
      </c>
      <c r="M116" s="172">
        <v>111.43300000000001</v>
      </c>
      <c r="N116" s="172">
        <v>143.48399999999998</v>
      </c>
      <c r="O116" s="172">
        <v>206.49100000000004</v>
      </c>
      <c r="P116" s="62">
        <f t="shared" si="23"/>
        <v>163.80799999999999</v>
      </c>
    </row>
    <row r="117" spans="1:16" ht="13" x14ac:dyDescent="0.3">
      <c r="A117" s="124"/>
      <c r="B117" s="42" t="s">
        <v>16</v>
      </c>
      <c r="C117" s="3" t="s">
        <v>70</v>
      </c>
      <c r="D117" s="38">
        <v>0</v>
      </c>
      <c r="E117" s="38">
        <v>0</v>
      </c>
      <c r="F117" s="62">
        <v>137.44499999999999</v>
      </c>
      <c r="G117" s="62">
        <v>168.518</v>
      </c>
      <c r="H117" s="62">
        <v>66.58</v>
      </c>
      <c r="I117" s="172">
        <v>35.225999999999999</v>
      </c>
      <c r="J117" s="172">
        <v>46.872</v>
      </c>
      <c r="K117" s="172">
        <v>49.554999999999993</v>
      </c>
      <c r="L117" s="172">
        <v>36.865000000000002</v>
      </c>
      <c r="M117" s="172">
        <v>12.255000000000001</v>
      </c>
      <c r="N117" s="172">
        <v>14.436999999999999</v>
      </c>
      <c r="O117" s="172">
        <v>23.643000000000001</v>
      </c>
      <c r="P117" s="62">
        <f t="shared" si="23"/>
        <v>16.244999999999997</v>
      </c>
    </row>
    <row r="118" spans="1:16" ht="13" x14ac:dyDescent="0.3">
      <c r="A118" s="124"/>
      <c r="B118" s="42" t="s">
        <v>18</v>
      </c>
      <c r="C118" s="3" t="s">
        <v>70</v>
      </c>
      <c r="D118" s="38">
        <v>0</v>
      </c>
      <c r="E118" s="38">
        <v>0</v>
      </c>
      <c r="F118" s="62">
        <v>66.875</v>
      </c>
      <c r="G118" s="62">
        <v>277.81099999999998</v>
      </c>
      <c r="H118" s="62">
        <v>332.49400000000003</v>
      </c>
      <c r="I118" s="172">
        <v>28.690999999999999</v>
      </c>
      <c r="J118" s="172">
        <v>60.590999999999994</v>
      </c>
      <c r="K118" s="172">
        <v>41.98299999999999</v>
      </c>
      <c r="L118" s="172">
        <v>146.54599999999999</v>
      </c>
      <c r="M118" s="172">
        <v>81.27</v>
      </c>
      <c r="N118" s="172">
        <v>76.138999999999996</v>
      </c>
      <c r="O118" s="172">
        <v>71.248000000000005</v>
      </c>
      <c r="P118" s="62">
        <f t="shared" si="23"/>
        <v>103.83700000000005</v>
      </c>
    </row>
    <row r="119" spans="1:16" ht="13" x14ac:dyDescent="0.3">
      <c r="A119" s="124"/>
      <c r="B119" s="42" t="s">
        <v>19</v>
      </c>
      <c r="C119" s="3" t="s">
        <v>70</v>
      </c>
      <c r="D119" s="38">
        <v>0</v>
      </c>
      <c r="E119" s="38">
        <v>0</v>
      </c>
      <c r="F119" s="63">
        <v>-317.80399999999997</v>
      </c>
      <c r="G119" s="63">
        <v>-176.42500000000001</v>
      </c>
      <c r="H119" s="63">
        <v>-187.26400000000001</v>
      </c>
      <c r="I119" s="173">
        <v>-34.097000000000001</v>
      </c>
      <c r="J119" s="173">
        <v>-35.571000000000005</v>
      </c>
      <c r="K119" s="173">
        <v>-32.972999999999992</v>
      </c>
      <c r="L119" s="173">
        <v>-73.78400000000002</v>
      </c>
      <c r="M119" s="173">
        <v>-47.904000000000003</v>
      </c>
      <c r="N119" s="173">
        <v>-39.258999999999993</v>
      </c>
      <c r="O119" s="173">
        <v>-49.980000000000011</v>
      </c>
      <c r="P119" s="63">
        <f t="shared" si="23"/>
        <v>-50.121000000000009</v>
      </c>
    </row>
    <row r="120" spans="1:16" ht="13" x14ac:dyDescent="0.3">
      <c r="A120" s="124"/>
      <c r="B120" s="43" t="s">
        <v>20</v>
      </c>
      <c r="C120" s="4" t="s">
        <v>70</v>
      </c>
      <c r="D120" s="34">
        <v>0</v>
      </c>
      <c r="E120" s="34">
        <v>0</v>
      </c>
      <c r="F120" s="58">
        <v>-1.0289999999999999</v>
      </c>
      <c r="G120" s="58">
        <v>-78.495000000000005</v>
      </c>
      <c r="H120" s="58">
        <v>-153.23699999999999</v>
      </c>
      <c r="I120" s="57">
        <v>0.27500000000000002</v>
      </c>
      <c r="J120" s="57">
        <v>-38.073</v>
      </c>
      <c r="K120" s="57">
        <v>-15.232999999999999</v>
      </c>
      <c r="L120" s="57">
        <v>-25.464000000000006</v>
      </c>
      <c r="M120" s="57">
        <v>-40.429000000000002</v>
      </c>
      <c r="N120" s="57">
        <v>-49.742999999999995</v>
      </c>
      <c r="O120" s="173">
        <v>-29.414000000000001</v>
      </c>
      <c r="P120" s="58">
        <f t="shared" si="23"/>
        <v>-33.650999999999996</v>
      </c>
    </row>
    <row r="121" spans="1:16" s="5" customFormat="1" ht="13" x14ac:dyDescent="0.3">
      <c r="A121" s="128"/>
      <c r="B121" s="170" t="s">
        <v>99</v>
      </c>
      <c r="C121" s="7" t="s">
        <v>70</v>
      </c>
      <c r="D121" s="240">
        <v>0</v>
      </c>
      <c r="E121" s="233">
        <v>0</v>
      </c>
      <c r="F121" s="60">
        <f t="shared" ref="F121:P121" si="24">SUM(F114:F120)</f>
        <v>1780.998</v>
      </c>
      <c r="G121" s="60">
        <f t="shared" si="24"/>
        <v>1898.991</v>
      </c>
      <c r="H121" s="60">
        <f t="shared" si="24"/>
        <v>2632.4269999999997</v>
      </c>
      <c r="I121" s="61">
        <f t="shared" si="24"/>
        <v>447.23999999999995</v>
      </c>
      <c r="J121" s="59">
        <f t="shared" si="24"/>
        <v>415.55100000000004</v>
      </c>
      <c r="K121" s="59">
        <f t="shared" si="24"/>
        <v>442.79700000000008</v>
      </c>
      <c r="L121" s="59">
        <f t="shared" si="24"/>
        <v>593.40299999999979</v>
      </c>
      <c r="M121" s="59">
        <f t="shared" si="24"/>
        <v>486.29399999999998</v>
      </c>
      <c r="N121" s="59">
        <f t="shared" si="24"/>
        <v>670.84500000000003</v>
      </c>
      <c r="O121" s="98">
        <f t="shared" si="24"/>
        <v>651.01900000000023</v>
      </c>
      <c r="P121" s="60">
        <f t="shared" si="24"/>
        <v>824.26900000000001</v>
      </c>
    </row>
    <row r="122" spans="1:16" ht="14.5" x14ac:dyDescent="0.25">
      <c r="A122" s="124"/>
      <c r="B122" s="167" t="s">
        <v>101</v>
      </c>
      <c r="C122" s="70"/>
      <c r="D122" s="243"/>
      <c r="E122" s="235"/>
      <c r="F122" s="76"/>
      <c r="G122" s="171"/>
      <c r="H122" s="171"/>
      <c r="I122" s="75"/>
      <c r="J122" s="75"/>
      <c r="K122" s="75"/>
      <c r="L122" s="75"/>
      <c r="M122" s="75"/>
      <c r="N122" s="75"/>
      <c r="O122" s="75"/>
      <c r="P122" s="171"/>
    </row>
    <row r="123" spans="1:16" ht="13" x14ac:dyDescent="0.3">
      <c r="A123" s="124"/>
      <c r="B123" s="42" t="s">
        <v>14</v>
      </c>
      <c r="C123" s="3" t="s">
        <v>70</v>
      </c>
      <c r="D123" s="38">
        <v>0</v>
      </c>
      <c r="E123" s="38">
        <v>0</v>
      </c>
      <c r="F123" s="56">
        <v>741.90899999999999</v>
      </c>
      <c r="G123" s="56">
        <v>586.64300000000003</v>
      </c>
      <c r="H123" s="118">
        <v>638.55200000000002</v>
      </c>
      <c r="I123" s="174">
        <v>148.803</v>
      </c>
      <c r="J123" s="174">
        <v>158.90899999999999</v>
      </c>
      <c r="K123" s="174">
        <v>154.31600000000003</v>
      </c>
      <c r="L123" s="174">
        <v>124.61500000000001</v>
      </c>
      <c r="M123" s="174">
        <v>129.85300000000001</v>
      </c>
      <c r="N123" s="174">
        <v>139.70400000000001</v>
      </c>
      <c r="O123" s="174">
        <v>165.28576886000008</v>
      </c>
      <c r="P123" s="118">
        <f t="shared" ref="P123:P129" si="25">H123-SUM(M123:O123)</f>
        <v>203.70923113999993</v>
      </c>
    </row>
    <row r="124" spans="1:16" ht="13" x14ac:dyDescent="0.3">
      <c r="A124" s="124"/>
      <c r="B124" s="42" t="s">
        <v>15</v>
      </c>
      <c r="C124" s="3" t="s">
        <v>70</v>
      </c>
      <c r="D124" s="38">
        <v>0</v>
      </c>
      <c r="E124" s="38">
        <v>0</v>
      </c>
      <c r="F124" s="56">
        <v>1009.675</v>
      </c>
      <c r="G124" s="56">
        <v>1081.6179999999999</v>
      </c>
      <c r="H124" s="118">
        <v>1086.5329999999999</v>
      </c>
      <c r="I124" s="174">
        <v>260.483</v>
      </c>
      <c r="J124" s="174">
        <v>250.97899999999998</v>
      </c>
      <c r="K124" s="174">
        <v>289.30300000000005</v>
      </c>
      <c r="L124" s="174">
        <v>280.85299999999978</v>
      </c>
      <c r="M124" s="174">
        <v>263.32499999999999</v>
      </c>
      <c r="N124" s="174">
        <v>337.49799999999999</v>
      </c>
      <c r="O124" s="174">
        <v>269.20699999999999</v>
      </c>
      <c r="P124" s="118">
        <f t="shared" si="25"/>
        <v>216.50299999999993</v>
      </c>
    </row>
    <row r="125" spans="1:16" ht="13" x14ac:dyDescent="0.3">
      <c r="A125" s="124"/>
      <c r="B125" s="42" t="s">
        <v>17</v>
      </c>
      <c r="C125" s="3" t="s">
        <v>70</v>
      </c>
      <c r="D125" s="38">
        <v>0</v>
      </c>
      <c r="E125" s="38">
        <v>0</v>
      </c>
      <c r="F125" s="56">
        <v>168.55500000000001</v>
      </c>
      <c r="G125" s="56">
        <v>120.836</v>
      </c>
      <c r="H125" s="118">
        <v>647.79899999999998</v>
      </c>
      <c r="I125" s="174">
        <v>24.808</v>
      </c>
      <c r="J125" s="174">
        <v>9.5760000000000005</v>
      </c>
      <c r="K125" s="174">
        <v>-6.9460000000000015</v>
      </c>
      <c r="L125" s="174">
        <v>93.397999999999996</v>
      </c>
      <c r="M125" s="174">
        <v>107.696</v>
      </c>
      <c r="N125" s="174">
        <v>132.596</v>
      </c>
      <c r="O125" s="174">
        <v>220.71193155999998</v>
      </c>
      <c r="P125" s="118">
        <f t="shared" si="25"/>
        <v>186.79506844000002</v>
      </c>
    </row>
    <row r="126" spans="1:16" ht="13" x14ac:dyDescent="0.3">
      <c r="A126" s="124"/>
      <c r="B126" s="42" t="s">
        <v>16</v>
      </c>
      <c r="C126" s="3" t="s">
        <v>70</v>
      </c>
      <c r="D126" s="38">
        <v>0</v>
      </c>
      <c r="E126" s="38">
        <v>0</v>
      </c>
      <c r="F126" s="56">
        <v>154.60599999999999</v>
      </c>
      <c r="G126" s="56">
        <v>188.38200000000001</v>
      </c>
      <c r="H126" s="118">
        <v>187.67</v>
      </c>
      <c r="I126" s="174">
        <v>38.859000000000002</v>
      </c>
      <c r="J126" s="174">
        <v>52.612999999999992</v>
      </c>
      <c r="K126" s="174">
        <v>52.410000000000011</v>
      </c>
      <c r="L126" s="174">
        <v>44.5</v>
      </c>
      <c r="M126" s="174">
        <v>99.676000000000002</v>
      </c>
      <c r="N126" s="174">
        <v>30.380999999999986</v>
      </c>
      <c r="O126" s="174">
        <v>37.938000000000017</v>
      </c>
      <c r="P126" s="118">
        <f t="shared" si="25"/>
        <v>19.674999999999983</v>
      </c>
    </row>
    <row r="127" spans="1:16" ht="13" x14ac:dyDescent="0.3">
      <c r="A127" s="124"/>
      <c r="B127" s="42" t="s">
        <v>18</v>
      </c>
      <c r="C127" s="3" t="s">
        <v>70</v>
      </c>
      <c r="D127" s="38">
        <v>0</v>
      </c>
      <c r="E127" s="38">
        <v>0</v>
      </c>
      <c r="F127" s="56">
        <v>17.263999999999999</v>
      </c>
      <c r="G127" s="56">
        <v>171.67400000000001</v>
      </c>
      <c r="H127" s="118">
        <v>217.81200000000001</v>
      </c>
      <c r="I127" s="174">
        <v>10.72</v>
      </c>
      <c r="J127" s="174">
        <v>44.536999999999999</v>
      </c>
      <c r="K127" s="174">
        <v>22.213000000000001</v>
      </c>
      <c r="L127" s="174">
        <v>94.204000000000008</v>
      </c>
      <c r="M127" s="174">
        <v>57.597000000000001</v>
      </c>
      <c r="N127" s="174">
        <v>49.603999999999992</v>
      </c>
      <c r="O127" s="174">
        <v>52.914000000000016</v>
      </c>
      <c r="P127" s="118">
        <f t="shared" si="25"/>
        <v>57.697000000000003</v>
      </c>
    </row>
    <row r="128" spans="1:16" ht="13" x14ac:dyDescent="0.3">
      <c r="A128" s="124"/>
      <c r="B128" s="42" t="s">
        <v>19</v>
      </c>
      <c r="C128" s="3" t="s">
        <v>70</v>
      </c>
      <c r="D128" s="38">
        <v>0</v>
      </c>
      <c r="E128" s="38">
        <v>0</v>
      </c>
      <c r="F128" s="65">
        <v>-543.38699999999994</v>
      </c>
      <c r="G128" s="65">
        <v>-469.142</v>
      </c>
      <c r="H128" s="118">
        <v>-521.09100000000001</v>
      </c>
      <c r="I128" s="174">
        <v>-90.299000000000007</v>
      </c>
      <c r="J128" s="174">
        <v>-102.149</v>
      </c>
      <c r="K128" s="174">
        <v>-104.67799999999997</v>
      </c>
      <c r="L128" s="174">
        <v>-172.01600000000002</v>
      </c>
      <c r="M128" s="174">
        <v>-112.85</v>
      </c>
      <c r="N128" s="174">
        <v>-137.464</v>
      </c>
      <c r="O128" s="174">
        <v>-132.07000000000002</v>
      </c>
      <c r="P128" s="118">
        <f t="shared" si="25"/>
        <v>-138.70699999999999</v>
      </c>
    </row>
    <row r="129" spans="1:16" ht="13" x14ac:dyDescent="0.3">
      <c r="A129" s="124"/>
      <c r="B129" s="43" t="s">
        <v>20</v>
      </c>
      <c r="C129" s="4" t="s">
        <v>70</v>
      </c>
      <c r="D129" s="34">
        <v>0</v>
      </c>
      <c r="E129" s="34">
        <v>0</v>
      </c>
      <c r="F129" s="66">
        <v>-2.077</v>
      </c>
      <c r="G129" s="66">
        <v>-79.239000000000004</v>
      </c>
      <c r="H129" s="119">
        <v>-82.183999999999997</v>
      </c>
      <c r="I129" s="120">
        <v>-0.52400000000000002</v>
      </c>
      <c r="J129" s="120">
        <v>-37.744</v>
      </c>
      <c r="K129" s="120">
        <v>-15.481999999999999</v>
      </c>
      <c r="L129" s="120">
        <v>-25.489000000000004</v>
      </c>
      <c r="M129" s="120">
        <v>-20.805</v>
      </c>
      <c r="N129" s="120">
        <v>-20.436</v>
      </c>
      <c r="O129" s="174">
        <v>-20.352000000000004</v>
      </c>
      <c r="P129" s="119">
        <f t="shared" si="25"/>
        <v>-20.590999999999994</v>
      </c>
    </row>
    <row r="130" spans="1:16" ht="13" x14ac:dyDescent="0.25">
      <c r="A130" s="124"/>
      <c r="B130" s="170" t="s">
        <v>100</v>
      </c>
      <c r="C130" s="7" t="s">
        <v>70</v>
      </c>
      <c r="D130" s="239">
        <v>0</v>
      </c>
      <c r="E130" s="34">
        <v>0</v>
      </c>
      <c r="F130" s="64">
        <f t="shared" ref="F130:P130" si="26">SUM(F123:F129)</f>
        <v>1546.5450000000001</v>
      </c>
      <c r="G130" s="64">
        <f t="shared" si="26"/>
        <v>1600.7720000000002</v>
      </c>
      <c r="H130" s="60">
        <f t="shared" si="26"/>
        <v>2175.0909999999999</v>
      </c>
      <c r="I130" s="61">
        <f t="shared" si="26"/>
        <v>392.85</v>
      </c>
      <c r="J130" s="59">
        <f t="shared" si="26"/>
        <v>376.721</v>
      </c>
      <c r="K130" s="59">
        <f t="shared" si="26"/>
        <v>391.13600000000019</v>
      </c>
      <c r="L130" s="59">
        <f t="shared" si="26"/>
        <v>440.06499999999971</v>
      </c>
      <c r="M130" s="59">
        <f t="shared" si="26"/>
        <v>524.49200000000008</v>
      </c>
      <c r="N130" s="59">
        <f t="shared" si="26"/>
        <v>531.88299999999992</v>
      </c>
      <c r="O130" s="98">
        <f t="shared" si="26"/>
        <v>593.63470042000006</v>
      </c>
      <c r="P130" s="60">
        <f t="shared" si="26"/>
        <v>525.08129957999984</v>
      </c>
    </row>
    <row r="131" spans="1:16" ht="14.5" x14ac:dyDescent="0.25">
      <c r="A131" s="124"/>
      <c r="B131" s="167" t="s">
        <v>113</v>
      </c>
      <c r="C131" s="70"/>
      <c r="D131" s="241"/>
      <c r="E131" s="234"/>
      <c r="F131" s="175"/>
      <c r="G131" s="87"/>
      <c r="H131" s="87"/>
      <c r="I131" s="87"/>
      <c r="J131" s="87"/>
      <c r="K131" s="87"/>
      <c r="L131" s="87"/>
      <c r="M131" s="87"/>
      <c r="N131" s="87"/>
      <c r="O131" s="87"/>
      <c r="P131" s="175"/>
    </row>
    <row r="132" spans="1:16" ht="13" x14ac:dyDescent="0.25">
      <c r="A132" s="124"/>
      <c r="B132" s="42" t="s">
        <v>14</v>
      </c>
      <c r="C132" s="3" t="s">
        <v>12</v>
      </c>
      <c r="D132" s="38">
        <v>0</v>
      </c>
      <c r="E132" s="38">
        <v>0</v>
      </c>
      <c r="F132" s="82">
        <f t="shared" ref="F132:P132" si="27">IFERROR(F123/F97*100,0)</f>
        <v>77.931617647058829</v>
      </c>
      <c r="G132" s="82">
        <f t="shared" si="27"/>
        <v>55.197458054512204</v>
      </c>
      <c r="H132" s="82">
        <f t="shared" si="27"/>
        <v>56.242034280913167</v>
      </c>
      <c r="I132" s="83">
        <f t="shared" si="27"/>
        <v>59.585552396588312</v>
      </c>
      <c r="J132" s="13">
        <f t="shared" si="27"/>
        <v>57.496146637624747</v>
      </c>
      <c r="K132" s="13">
        <f t="shared" si="27"/>
        <v>55.26740850306394</v>
      </c>
      <c r="L132" s="13">
        <f t="shared" si="27"/>
        <v>48.398121788573043</v>
      </c>
      <c r="M132" s="13">
        <f t="shared" si="27"/>
        <v>51.387245493579229</v>
      </c>
      <c r="N132" s="13">
        <f t="shared" si="27"/>
        <v>55.586922552799656</v>
      </c>
      <c r="O132" s="13">
        <f t="shared" si="27"/>
        <v>58.178114578163601</v>
      </c>
      <c r="P132" s="16">
        <f t="shared" si="27"/>
        <v>58.665079638500892</v>
      </c>
    </row>
    <row r="133" spans="1:16" ht="13" x14ac:dyDescent="0.25">
      <c r="A133" s="124"/>
      <c r="B133" s="42" t="s">
        <v>15</v>
      </c>
      <c r="C133" s="3" t="s">
        <v>12</v>
      </c>
      <c r="D133" s="38">
        <v>0</v>
      </c>
      <c r="E133" s="38">
        <v>0</v>
      </c>
      <c r="F133" s="82">
        <f t="shared" ref="F133:P133" si="28">IFERROR(F124/F98*100,0)</f>
        <v>65.080448567962634</v>
      </c>
      <c r="G133" s="82">
        <f t="shared" si="28"/>
        <v>68.965213826224058</v>
      </c>
      <c r="H133" s="82">
        <f t="shared" si="28"/>
        <v>65.545339674420291</v>
      </c>
      <c r="I133" s="83">
        <f t="shared" si="28"/>
        <v>68.713431780651362</v>
      </c>
      <c r="J133" s="13">
        <f t="shared" si="28"/>
        <v>67.620710373238268</v>
      </c>
      <c r="K133" s="13">
        <f t="shared" si="28"/>
        <v>75.967638594206264</v>
      </c>
      <c r="L133" s="13">
        <f t="shared" si="28"/>
        <v>64.226387307162781</v>
      </c>
      <c r="M133" s="13">
        <f t="shared" si="28"/>
        <v>69.121248631749694</v>
      </c>
      <c r="N133" s="13">
        <f t="shared" si="28"/>
        <v>68.709715509554272</v>
      </c>
      <c r="O133" s="13">
        <f t="shared" si="28"/>
        <v>72.992619586024404</v>
      </c>
      <c r="P133" s="16">
        <f t="shared" si="28"/>
        <v>51.954903104941273</v>
      </c>
    </row>
    <row r="134" spans="1:16" ht="13" x14ac:dyDescent="0.25">
      <c r="A134" s="124"/>
      <c r="B134" s="42" t="s">
        <v>17</v>
      </c>
      <c r="C134" s="3" t="s">
        <v>12</v>
      </c>
      <c r="D134" s="38">
        <v>0</v>
      </c>
      <c r="E134" s="38">
        <v>0</v>
      </c>
      <c r="F134" s="82">
        <f t="shared" ref="F134:P134" si="29">IFERROR(F125/F99*100,0)</f>
        <v>45.899652801416025</v>
      </c>
      <c r="G134" s="82">
        <f t="shared" si="29"/>
        <v>19.918897533957537</v>
      </c>
      <c r="H134" s="82">
        <f t="shared" si="29"/>
        <v>30.262986273604646</v>
      </c>
      <c r="I134" s="83">
        <f t="shared" si="29"/>
        <v>20.280897957848957</v>
      </c>
      <c r="J134" s="13">
        <f t="shared" si="29"/>
        <v>7.4903788992835025</v>
      </c>
      <c r="K134" s="13">
        <f t="shared" si="29"/>
        <v>-5.2186718157161218</v>
      </c>
      <c r="L134" s="13">
        <f t="shared" si="29"/>
        <v>41.810327461557421</v>
      </c>
      <c r="M134" s="13">
        <f t="shared" si="29"/>
        <v>42.24151118049209</v>
      </c>
      <c r="N134" s="13">
        <f t="shared" si="29"/>
        <v>35.162958444933565</v>
      </c>
      <c r="O134" s="13">
        <f t="shared" si="29"/>
        <v>32.868982644566557</v>
      </c>
      <c r="P134" s="16">
        <f t="shared" si="29"/>
        <v>22.316379298942294</v>
      </c>
    </row>
    <row r="135" spans="1:16" ht="13" x14ac:dyDescent="0.25">
      <c r="A135" s="124"/>
      <c r="B135" s="42" t="s">
        <v>16</v>
      </c>
      <c r="C135" s="3" t="s">
        <v>12</v>
      </c>
      <c r="D135" s="38">
        <v>0</v>
      </c>
      <c r="E135" s="38">
        <v>0</v>
      </c>
      <c r="F135" s="82">
        <f t="shared" ref="F135:P135" si="30">IFERROR(F126/F100*100,0)</f>
        <v>27.569960964875516</v>
      </c>
      <c r="G135" s="82">
        <f t="shared" si="30"/>
        <v>31.053445382584009</v>
      </c>
      <c r="H135" s="82">
        <f t="shared" si="30"/>
        <v>35.299977981800964</v>
      </c>
      <c r="I135" s="83">
        <f t="shared" si="30"/>
        <v>27.078499007003241</v>
      </c>
      <c r="J135" s="13">
        <f t="shared" si="30"/>
        <v>37.981966633218057</v>
      </c>
      <c r="K135" s="13">
        <f t="shared" si="30"/>
        <v>33.979732752416716</v>
      </c>
      <c r="L135" s="13">
        <f t="shared" si="30"/>
        <v>26.119162073802766</v>
      </c>
      <c r="M135" s="13">
        <f t="shared" si="30"/>
        <v>69.664523343584008</v>
      </c>
      <c r="N135" s="13">
        <f t="shared" si="30"/>
        <v>24.804056039972554</v>
      </c>
      <c r="O135" s="13">
        <f t="shared" si="30"/>
        <v>28.759210406622415</v>
      </c>
      <c r="P135" s="16">
        <f t="shared" si="30"/>
        <v>14.664987374477809</v>
      </c>
    </row>
    <row r="136" spans="1:16" ht="13" x14ac:dyDescent="0.25">
      <c r="A136" s="124"/>
      <c r="B136" s="42" t="s">
        <v>18</v>
      </c>
      <c r="C136" s="3" t="s">
        <v>12</v>
      </c>
      <c r="D136" s="38">
        <v>0</v>
      </c>
      <c r="E136" s="38">
        <v>0</v>
      </c>
      <c r="F136" s="82">
        <f t="shared" ref="F136:P136" si="31">IFERROR(F127/F101*100,0)</f>
        <v>17.651268838312578</v>
      </c>
      <c r="G136" s="82">
        <f t="shared" si="31"/>
        <v>47.72473916995861</v>
      </c>
      <c r="H136" s="82">
        <f t="shared" si="31"/>
        <v>54.42815920449101</v>
      </c>
      <c r="I136" s="83">
        <f t="shared" si="31"/>
        <v>24.480474994290937</v>
      </c>
      <c r="J136" s="13">
        <f t="shared" si="31"/>
        <v>55.861178005217738</v>
      </c>
      <c r="K136" s="13">
        <f t="shared" si="31"/>
        <v>36.435659804806043</v>
      </c>
      <c r="L136" s="13">
        <f t="shared" si="31"/>
        <v>53.75897371514661</v>
      </c>
      <c r="M136" s="13">
        <f t="shared" si="31"/>
        <v>56.233341469367836</v>
      </c>
      <c r="N136" s="13">
        <f t="shared" si="31"/>
        <v>53.635803336829468</v>
      </c>
      <c r="O136" s="13">
        <f t="shared" si="31"/>
        <v>58.795293176439245</v>
      </c>
      <c r="P136" s="16">
        <f t="shared" si="31"/>
        <v>50.050176084412549</v>
      </c>
    </row>
    <row r="137" spans="1:16" ht="13" x14ac:dyDescent="0.25">
      <c r="A137" s="124"/>
      <c r="B137" s="42" t="s">
        <v>19</v>
      </c>
      <c r="C137" s="3" t="s">
        <v>12</v>
      </c>
      <c r="D137" s="38">
        <v>0</v>
      </c>
      <c r="E137" s="38">
        <v>0</v>
      </c>
      <c r="F137" s="229" t="s">
        <v>109</v>
      </c>
      <c r="G137" s="82" t="s">
        <v>109</v>
      </c>
      <c r="H137" s="82" t="s">
        <v>109</v>
      </c>
      <c r="I137" s="83" t="s">
        <v>109</v>
      </c>
      <c r="J137" s="13" t="s">
        <v>109</v>
      </c>
      <c r="K137" s="13" t="s">
        <v>109</v>
      </c>
      <c r="L137" s="13" t="s">
        <v>109</v>
      </c>
      <c r="M137" s="13" t="s">
        <v>109</v>
      </c>
      <c r="N137" s="13" t="s">
        <v>109</v>
      </c>
      <c r="O137" s="13" t="s">
        <v>109</v>
      </c>
      <c r="P137" s="16" t="s">
        <v>109</v>
      </c>
    </row>
    <row r="138" spans="1:16" ht="13" x14ac:dyDescent="0.25">
      <c r="A138" s="124"/>
      <c r="B138" s="43" t="s">
        <v>20</v>
      </c>
      <c r="C138" s="12" t="s">
        <v>12</v>
      </c>
      <c r="D138" s="239">
        <v>0</v>
      </c>
      <c r="E138" s="34">
        <v>0</v>
      </c>
      <c r="F138" s="82" t="s">
        <v>109</v>
      </c>
      <c r="G138" s="82" t="s">
        <v>109</v>
      </c>
      <c r="H138" s="82" t="s">
        <v>109</v>
      </c>
      <c r="I138" s="83" t="s">
        <v>109</v>
      </c>
      <c r="J138" s="13" t="s">
        <v>109</v>
      </c>
      <c r="K138" s="13" t="s">
        <v>109</v>
      </c>
      <c r="L138" s="13" t="s">
        <v>109</v>
      </c>
      <c r="M138" s="13" t="s">
        <v>109</v>
      </c>
      <c r="N138" s="13" t="s">
        <v>109</v>
      </c>
      <c r="O138" s="13" t="s">
        <v>109</v>
      </c>
      <c r="P138" s="16" t="s">
        <v>109</v>
      </c>
    </row>
    <row r="139" spans="1:16" ht="13" x14ac:dyDescent="0.25">
      <c r="A139" s="124"/>
      <c r="B139" s="170" t="s">
        <v>108</v>
      </c>
      <c r="C139" s="7"/>
      <c r="D139" s="244"/>
      <c r="E139" s="236"/>
      <c r="F139" s="79">
        <f t="shared" ref="F139:P139" si="32">IFERROR(F130/F104*100,0)</f>
        <v>45.169144983041257</v>
      </c>
      <c r="G139" s="79">
        <f t="shared" si="32"/>
        <v>40.943360949100494</v>
      </c>
      <c r="H139" s="79">
        <f t="shared" si="32"/>
        <v>39.562671072610748</v>
      </c>
      <c r="I139" s="80">
        <f t="shared" si="32"/>
        <v>43.170329670329672</v>
      </c>
      <c r="J139" s="98">
        <f t="shared" si="32"/>
        <v>40.87684461805555</v>
      </c>
      <c r="K139" s="98">
        <f t="shared" si="32"/>
        <v>40.769323777241347</v>
      </c>
      <c r="L139" s="98">
        <f t="shared" si="32"/>
        <v>39.339111156801295</v>
      </c>
      <c r="M139" s="98">
        <f t="shared" si="32"/>
        <v>50.077289197175787</v>
      </c>
      <c r="N139" s="98">
        <f t="shared" si="32"/>
        <v>42.840057136172973</v>
      </c>
      <c r="O139" s="98">
        <f t="shared" si="32"/>
        <v>40.491372582749754</v>
      </c>
      <c r="P139" s="81">
        <f t="shared" si="32"/>
        <v>30.127936557378526</v>
      </c>
    </row>
    <row r="140" spans="1:16" ht="14.5" x14ac:dyDescent="0.25">
      <c r="A140" s="124"/>
      <c r="B140" s="167" t="s">
        <v>102</v>
      </c>
      <c r="C140" s="70"/>
      <c r="D140" s="243"/>
      <c r="E140" s="235"/>
      <c r="F140" s="76"/>
      <c r="G140" s="76"/>
      <c r="H140" s="76"/>
      <c r="I140" s="77"/>
      <c r="J140" s="75"/>
      <c r="K140" s="75"/>
      <c r="L140" s="75"/>
      <c r="M140" s="75"/>
      <c r="N140" s="75"/>
      <c r="O140" s="75"/>
      <c r="P140" s="76"/>
    </row>
    <row r="141" spans="1:16" ht="13" x14ac:dyDescent="0.25">
      <c r="A141" s="124"/>
      <c r="B141" s="42" t="s">
        <v>14</v>
      </c>
      <c r="C141" s="3" t="s">
        <v>12</v>
      </c>
      <c r="D141" s="38">
        <v>0</v>
      </c>
      <c r="E141" s="38">
        <v>0</v>
      </c>
      <c r="F141" s="17">
        <f t="shared" ref="F141:P141" si="33">F123/F$130*100</f>
        <v>47.972027972027966</v>
      </c>
      <c r="G141" s="17">
        <f t="shared" si="33"/>
        <v>36.647505078799476</v>
      </c>
      <c r="H141" s="17">
        <f t="shared" si="33"/>
        <v>29.3574843535282</v>
      </c>
      <c r="I141" s="18">
        <f t="shared" si="33"/>
        <v>37.877815960290185</v>
      </c>
      <c r="J141" s="15">
        <f t="shared" si="33"/>
        <v>42.182145407343896</v>
      </c>
      <c r="K141" s="15">
        <f t="shared" si="33"/>
        <v>39.453284790967835</v>
      </c>
      <c r="L141" s="15">
        <f t="shared" si="33"/>
        <v>28.317407655687248</v>
      </c>
      <c r="M141" s="15">
        <f t="shared" si="33"/>
        <v>24.757860939728346</v>
      </c>
      <c r="N141" s="15">
        <f t="shared" si="33"/>
        <v>26.265926904977228</v>
      </c>
      <c r="O141" s="15">
        <f t="shared" si="33"/>
        <v>27.843009976178855</v>
      </c>
      <c r="P141" s="17">
        <f t="shared" si="33"/>
        <v>38.795750544333259</v>
      </c>
    </row>
    <row r="142" spans="1:16" ht="13" x14ac:dyDescent="0.25">
      <c r="A142" s="124"/>
      <c r="B142" s="42" t="s">
        <v>15</v>
      </c>
      <c r="C142" s="3" t="s">
        <v>12</v>
      </c>
      <c r="D142" s="38">
        <v>0</v>
      </c>
      <c r="E142" s="38">
        <v>0</v>
      </c>
      <c r="F142" s="17">
        <f t="shared" ref="F142:P142" si="34">F124/F$130*100</f>
        <v>65.285846839244883</v>
      </c>
      <c r="G142" s="17">
        <f t="shared" si="34"/>
        <v>67.568523187561993</v>
      </c>
      <c r="H142" s="17">
        <f t="shared" si="34"/>
        <v>49.953450223461914</v>
      </c>
      <c r="I142" s="18">
        <f t="shared" si="34"/>
        <v>66.305969199439986</v>
      </c>
      <c r="J142" s="15">
        <f t="shared" si="34"/>
        <v>66.621982846722105</v>
      </c>
      <c r="K142" s="15">
        <f t="shared" si="34"/>
        <v>73.964810193896724</v>
      </c>
      <c r="L142" s="15">
        <f t="shared" si="34"/>
        <v>63.820799200118159</v>
      </c>
      <c r="M142" s="15">
        <f t="shared" si="34"/>
        <v>50.20572287089221</v>
      </c>
      <c r="N142" s="15">
        <f t="shared" si="34"/>
        <v>63.453428667582912</v>
      </c>
      <c r="O142" s="15">
        <f t="shared" si="34"/>
        <v>45.348932569058789</v>
      </c>
      <c r="P142" s="17">
        <f t="shared" si="34"/>
        <v>41.232281586332554</v>
      </c>
    </row>
    <row r="143" spans="1:16" ht="13" x14ac:dyDescent="0.25">
      <c r="A143" s="124"/>
      <c r="B143" s="42" t="s">
        <v>17</v>
      </c>
      <c r="C143" s="3" t="s">
        <v>12</v>
      </c>
      <c r="D143" s="38">
        <v>0</v>
      </c>
      <c r="E143" s="38">
        <v>0</v>
      </c>
      <c r="F143" s="17">
        <f t="shared" ref="F143:P143" si="35">F125/F$130*100</f>
        <v>10.898809927936142</v>
      </c>
      <c r="G143" s="17">
        <f t="shared" si="35"/>
        <v>7.5486077967380734</v>
      </c>
      <c r="H143" s="17">
        <f t="shared" si="35"/>
        <v>29.782615991698741</v>
      </c>
      <c r="I143" s="18">
        <f t="shared" si="35"/>
        <v>6.3148784523354973</v>
      </c>
      <c r="J143" s="15">
        <f t="shared" si="35"/>
        <v>2.5419342165687606</v>
      </c>
      <c r="K143" s="15">
        <f t="shared" si="35"/>
        <v>-1.7758529002699821</v>
      </c>
      <c r="L143" s="15">
        <f t="shared" si="35"/>
        <v>21.223682865031314</v>
      </c>
      <c r="M143" s="15">
        <f t="shared" si="35"/>
        <v>20.533392311036199</v>
      </c>
      <c r="N143" s="15">
        <f t="shared" si="35"/>
        <v>24.929542775384817</v>
      </c>
      <c r="O143" s="15">
        <f t="shared" si="35"/>
        <v>37.179755732581839</v>
      </c>
      <c r="P143" s="17">
        <f t="shared" si="35"/>
        <v>35.574504098586829</v>
      </c>
    </row>
    <row r="144" spans="1:16" ht="13" x14ac:dyDescent="0.25">
      <c r="A144" s="124"/>
      <c r="B144" s="42" t="s">
        <v>16</v>
      </c>
      <c r="C144" s="3" t="s">
        <v>12</v>
      </c>
      <c r="D144" s="38">
        <v>0</v>
      </c>
      <c r="E144" s="38">
        <v>0</v>
      </c>
      <c r="F144" s="17">
        <f t="shared" ref="F144:P144" si="36">F126/F$130*100</f>
        <v>9.9968639774465</v>
      </c>
      <c r="G144" s="17">
        <f t="shared" si="36"/>
        <v>11.768196845022276</v>
      </c>
      <c r="H144" s="17">
        <f t="shared" si="36"/>
        <v>8.6281447534838769</v>
      </c>
      <c r="I144" s="18">
        <f t="shared" si="36"/>
        <v>9.8915616647575408</v>
      </c>
      <c r="J144" s="15">
        <f t="shared" si="36"/>
        <v>13.966038527185901</v>
      </c>
      <c r="K144" s="15">
        <f t="shared" si="36"/>
        <v>13.399431399820008</v>
      </c>
      <c r="L144" s="15">
        <f t="shared" si="36"/>
        <v>10.112142524399811</v>
      </c>
      <c r="M144" s="15">
        <f t="shared" si="36"/>
        <v>19.00429367845458</v>
      </c>
      <c r="N144" s="15">
        <f t="shared" si="36"/>
        <v>5.7119704897505637</v>
      </c>
      <c r="O144" s="15">
        <f t="shared" si="36"/>
        <v>6.3907989160941332</v>
      </c>
      <c r="P144" s="17">
        <f t="shared" si="36"/>
        <v>3.7470387948947241</v>
      </c>
    </row>
    <row r="145" spans="1:16" ht="13" x14ac:dyDescent="0.25">
      <c r="A145" s="124"/>
      <c r="B145" s="42" t="s">
        <v>18</v>
      </c>
      <c r="C145" s="3" t="s">
        <v>12</v>
      </c>
      <c r="D145" s="38">
        <v>0</v>
      </c>
      <c r="E145" s="38">
        <v>0</v>
      </c>
      <c r="F145" s="17">
        <f t="shared" ref="F145:P145" si="37">F127/F$130*100</f>
        <v>1.1162947085277182</v>
      </c>
      <c r="G145" s="17">
        <f t="shared" si="37"/>
        <v>10.724450452656592</v>
      </c>
      <c r="H145" s="17">
        <f t="shared" si="37"/>
        <v>10.013925854136678</v>
      </c>
      <c r="I145" s="18">
        <f t="shared" si="37"/>
        <v>2.7287768868524882</v>
      </c>
      <c r="J145" s="15">
        <f t="shared" si="37"/>
        <v>11.822276963588438</v>
      </c>
      <c r="K145" s="15">
        <f t="shared" si="37"/>
        <v>5.6790988300744472</v>
      </c>
      <c r="L145" s="15">
        <f t="shared" si="37"/>
        <v>21.406837626259772</v>
      </c>
      <c r="M145" s="15">
        <f t="shared" si="37"/>
        <v>10.981483035012927</v>
      </c>
      <c r="N145" s="15">
        <f t="shared" si="37"/>
        <v>9.3261111936271686</v>
      </c>
      <c r="O145" s="15">
        <f t="shared" si="37"/>
        <v>8.9135624926512982</v>
      </c>
      <c r="P145" s="17">
        <f t="shared" si="37"/>
        <v>10.98820316894745</v>
      </c>
    </row>
    <row r="146" spans="1:16" ht="13" x14ac:dyDescent="0.25">
      <c r="A146" s="124"/>
      <c r="B146" s="42" t="s">
        <v>19</v>
      </c>
      <c r="C146" s="3" t="s">
        <v>12</v>
      </c>
      <c r="D146" s="38">
        <v>0</v>
      </c>
      <c r="E146" s="38">
        <v>0</v>
      </c>
      <c r="F146" s="17">
        <f t="shared" ref="F146:P146" si="38">F128/F$130*100</f>
        <v>-35.135544067582899</v>
      </c>
      <c r="G146" s="17">
        <f t="shared" si="38"/>
        <v>-29.307234259469801</v>
      </c>
      <c r="H146" s="17">
        <f t="shared" si="38"/>
        <v>-23.957204549143</v>
      </c>
      <c r="I146" s="18">
        <f t="shared" si="38"/>
        <v>-22.985617920325822</v>
      </c>
      <c r="J146" s="15">
        <f t="shared" si="38"/>
        <v>-27.115292218910014</v>
      </c>
      <c r="K146" s="15">
        <f t="shared" si="38"/>
        <v>-26.762558291745048</v>
      </c>
      <c r="L146" s="15">
        <f t="shared" si="38"/>
        <v>-39.088770977014789</v>
      </c>
      <c r="M146" s="15">
        <f t="shared" si="38"/>
        <v>-21.516057442248876</v>
      </c>
      <c r="N146" s="15">
        <f t="shared" si="38"/>
        <v>-25.844781653107923</v>
      </c>
      <c r="O146" s="15">
        <f t="shared" si="38"/>
        <v>-22.247688672269277</v>
      </c>
      <c r="P146" s="17">
        <f t="shared" si="38"/>
        <v>-26.416290222285284</v>
      </c>
    </row>
    <row r="147" spans="1:16" ht="13" x14ac:dyDescent="0.25">
      <c r="A147" s="124"/>
      <c r="B147" s="43" t="s">
        <v>20</v>
      </c>
      <c r="C147" s="12" t="s">
        <v>12</v>
      </c>
      <c r="D147" s="239">
        <v>0</v>
      </c>
      <c r="E147" s="34">
        <v>0</v>
      </c>
      <c r="F147" s="24">
        <f t="shared" ref="F147:P147" si="39">F129/F$130*100</f>
        <v>-0.13429935760032846</v>
      </c>
      <c r="G147" s="24">
        <f t="shared" si="39"/>
        <v>-4.9500491013086183</v>
      </c>
      <c r="H147" s="24">
        <f t="shared" si="39"/>
        <v>-3.7784166271664041</v>
      </c>
      <c r="I147" s="22">
        <f t="shared" si="39"/>
        <v>-0.13338424334987908</v>
      </c>
      <c r="J147" s="23">
        <f t="shared" si="39"/>
        <v>-10.019085742499092</v>
      </c>
      <c r="K147" s="23">
        <f t="shared" si="39"/>
        <v>-3.9582140227440048</v>
      </c>
      <c r="L147" s="23">
        <f t="shared" si="39"/>
        <v>-5.7920988944815015</v>
      </c>
      <c r="M147" s="23">
        <f t="shared" si="39"/>
        <v>-3.9666953928753914</v>
      </c>
      <c r="N147" s="23">
        <f t="shared" si="39"/>
        <v>-3.8421983782147584</v>
      </c>
      <c r="O147" s="23">
        <f t="shared" si="39"/>
        <v>-3.4283710142956334</v>
      </c>
      <c r="P147" s="24">
        <f t="shared" si="39"/>
        <v>-3.9214879708095203</v>
      </c>
    </row>
    <row r="148" spans="1:16" ht="14.5" x14ac:dyDescent="0.25">
      <c r="A148" s="124"/>
      <c r="B148" s="167" t="s">
        <v>103</v>
      </c>
      <c r="C148" s="70"/>
      <c r="D148" s="243"/>
      <c r="E148" s="235"/>
      <c r="F148" s="76"/>
      <c r="G148" s="171"/>
      <c r="H148" s="171"/>
      <c r="I148" s="75"/>
      <c r="J148" s="75"/>
      <c r="K148" s="75"/>
      <c r="L148" s="75"/>
      <c r="M148" s="75"/>
      <c r="N148" s="75"/>
      <c r="O148" s="75"/>
      <c r="P148" s="171"/>
    </row>
    <row r="149" spans="1:16" ht="13" x14ac:dyDescent="0.3">
      <c r="A149" s="124"/>
      <c r="B149" s="42" t="s">
        <v>14</v>
      </c>
      <c r="C149" s="3" t="s">
        <v>70</v>
      </c>
      <c r="D149" s="38">
        <v>0</v>
      </c>
      <c r="E149" s="38">
        <v>0</v>
      </c>
      <c r="F149" s="230">
        <v>578.76900000000001</v>
      </c>
      <c r="G149" s="52">
        <v>426.88499999999999</v>
      </c>
      <c r="H149" s="52">
        <v>443.815</v>
      </c>
      <c r="I149" s="51">
        <v>107.211</v>
      </c>
      <c r="J149" s="51">
        <v>116.651</v>
      </c>
      <c r="K149" s="51">
        <v>96.316999999999965</v>
      </c>
      <c r="L149" s="51">
        <v>106.70600000000002</v>
      </c>
      <c r="M149" s="51">
        <v>84.843000000000004</v>
      </c>
      <c r="N149" s="51">
        <v>88.599000000000004</v>
      </c>
      <c r="O149" s="51">
        <v>116.65218055000001</v>
      </c>
      <c r="P149" s="52">
        <f t="shared" ref="P149:P155" si="40">H149-SUM(M149:O149)</f>
        <v>153.72081944999996</v>
      </c>
    </row>
    <row r="150" spans="1:16" ht="13" x14ac:dyDescent="0.3">
      <c r="A150" s="124"/>
      <c r="B150" s="42" t="s">
        <v>15</v>
      </c>
      <c r="C150" s="3" t="s">
        <v>70</v>
      </c>
      <c r="D150" s="38">
        <v>0</v>
      </c>
      <c r="E150" s="38">
        <v>0</v>
      </c>
      <c r="F150" s="230">
        <v>130.01300000000001</v>
      </c>
      <c r="G150" s="52">
        <v>674.56299999999999</v>
      </c>
      <c r="H150" s="52">
        <v>812.423</v>
      </c>
      <c r="I150" s="51">
        <v>158.25399999999999</v>
      </c>
      <c r="J150" s="51">
        <v>145.97999999999999</v>
      </c>
      <c r="K150" s="51">
        <v>195.68499999999997</v>
      </c>
      <c r="L150" s="51">
        <v>174.64400000000001</v>
      </c>
      <c r="M150" s="51">
        <v>160.096</v>
      </c>
      <c r="N150" s="51">
        <v>233.30599999999998</v>
      </c>
      <c r="O150" s="51">
        <v>164.74000000000007</v>
      </c>
      <c r="P150" s="52">
        <f t="shared" si="40"/>
        <v>254.28099999999995</v>
      </c>
    </row>
    <row r="151" spans="1:16" ht="13" x14ac:dyDescent="0.3">
      <c r="A151" s="124"/>
      <c r="B151" s="42" t="s">
        <v>17</v>
      </c>
      <c r="C151" s="3" t="s">
        <v>70</v>
      </c>
      <c r="D151" s="38">
        <v>0</v>
      </c>
      <c r="E151" s="38">
        <v>0</v>
      </c>
      <c r="F151" s="230">
        <v>144.76599999999999</v>
      </c>
      <c r="G151" s="52">
        <v>72.938999999999993</v>
      </c>
      <c r="H151" s="52">
        <v>406.65899999999999</v>
      </c>
      <c r="I151" s="51">
        <v>16.951000000000001</v>
      </c>
      <c r="J151" s="51">
        <v>-2.359</v>
      </c>
      <c r="K151" s="51">
        <v>-17.961000000000002</v>
      </c>
      <c r="L151" s="51">
        <v>76.308000000000007</v>
      </c>
      <c r="M151" s="51">
        <v>81.96</v>
      </c>
      <c r="N151" s="51">
        <v>99.188999999999993</v>
      </c>
      <c r="O151" s="51">
        <v>160.22581944999996</v>
      </c>
      <c r="P151" s="52">
        <f t="shared" si="40"/>
        <v>65.284180550000031</v>
      </c>
    </row>
    <row r="152" spans="1:16" ht="13" x14ac:dyDescent="0.3">
      <c r="A152" s="124"/>
      <c r="B152" s="42" t="s">
        <v>16</v>
      </c>
      <c r="C152" s="3" t="s">
        <v>70</v>
      </c>
      <c r="D152" s="38">
        <v>0</v>
      </c>
      <c r="E152" s="38">
        <v>0</v>
      </c>
      <c r="F152" s="230">
        <v>107.733</v>
      </c>
      <c r="G152" s="52">
        <v>133.607</v>
      </c>
      <c r="H152" s="52">
        <v>128.28800000000001</v>
      </c>
      <c r="I152" s="51">
        <v>27.827999999999999</v>
      </c>
      <c r="J152" s="51">
        <v>42.353999999999999</v>
      </c>
      <c r="K152" s="51">
        <v>39.914999999999992</v>
      </c>
      <c r="L152" s="51">
        <v>23.510000000000005</v>
      </c>
      <c r="M152" s="51">
        <v>85.058999999999997</v>
      </c>
      <c r="N152" s="51">
        <v>15.686999999999998</v>
      </c>
      <c r="O152" s="51">
        <v>23.169000000000011</v>
      </c>
      <c r="P152" s="52">
        <f t="shared" si="40"/>
        <v>4.3730000000000047</v>
      </c>
    </row>
    <row r="153" spans="1:16" ht="13" x14ac:dyDescent="0.3">
      <c r="A153" s="124"/>
      <c r="B153" s="42" t="s">
        <v>18</v>
      </c>
      <c r="C153" s="3" t="s">
        <v>70</v>
      </c>
      <c r="D153" s="38">
        <v>0</v>
      </c>
      <c r="E153" s="38">
        <v>0</v>
      </c>
      <c r="F153" s="230">
        <v>9.8160000000000007</v>
      </c>
      <c r="G153" s="52">
        <v>163.00399999999999</v>
      </c>
      <c r="H153" s="52">
        <v>206.68899999999999</v>
      </c>
      <c r="I153" s="51">
        <v>8.859</v>
      </c>
      <c r="J153" s="51">
        <v>42.622999999999998</v>
      </c>
      <c r="K153" s="51">
        <v>20.299000000000007</v>
      </c>
      <c r="L153" s="51">
        <v>91.222999999999985</v>
      </c>
      <c r="M153" s="51">
        <v>54.701999999999998</v>
      </c>
      <c r="N153" s="51">
        <v>46.543999999999997</v>
      </c>
      <c r="O153" s="51">
        <v>49.924999999999997</v>
      </c>
      <c r="P153" s="52">
        <f t="shared" si="40"/>
        <v>55.518000000000001</v>
      </c>
    </row>
    <row r="154" spans="1:16" ht="13" x14ac:dyDescent="0.3">
      <c r="A154" s="124"/>
      <c r="B154" s="42" t="s">
        <v>19</v>
      </c>
      <c r="C154" s="3" t="s">
        <v>70</v>
      </c>
      <c r="D154" s="38">
        <v>0</v>
      </c>
      <c r="E154" s="38">
        <v>0</v>
      </c>
      <c r="F154" s="230">
        <v>-575.52800000000002</v>
      </c>
      <c r="G154" s="52">
        <v>-542.16200000000003</v>
      </c>
      <c r="H154" s="52">
        <v>-634.72199999999998</v>
      </c>
      <c r="I154" s="51">
        <v>-101.76300000000001</v>
      </c>
      <c r="J154" s="51">
        <v>-119.63399999999999</v>
      </c>
      <c r="K154" s="51">
        <v>-130.536</v>
      </c>
      <c r="L154" s="51">
        <v>-190.22900000000004</v>
      </c>
      <c r="M154" s="51">
        <v>-140.49600000000001</v>
      </c>
      <c r="N154" s="51">
        <v>-163.82500000000002</v>
      </c>
      <c r="O154" s="51">
        <v>-160.505</v>
      </c>
      <c r="P154" s="52">
        <f t="shared" si="40"/>
        <v>-169.89599999999996</v>
      </c>
    </row>
    <row r="155" spans="1:16" ht="13" x14ac:dyDescent="0.3">
      <c r="A155" s="124"/>
      <c r="B155" s="43" t="s">
        <v>20</v>
      </c>
      <c r="C155" s="4" t="s">
        <v>70</v>
      </c>
      <c r="D155" s="239">
        <v>0</v>
      </c>
      <c r="E155" s="34">
        <v>0</v>
      </c>
      <c r="F155" s="231">
        <v>1.4390000000000001</v>
      </c>
      <c r="G155" s="54">
        <v>-75.491</v>
      </c>
      <c r="H155" s="54">
        <v>-78.739000000000004</v>
      </c>
      <c r="I155" s="53">
        <v>0.40799999999999997</v>
      </c>
      <c r="J155" s="53">
        <v>-36.841000000000001</v>
      </c>
      <c r="K155" s="53">
        <v>-14.549999999999995</v>
      </c>
      <c r="L155" s="53">
        <v>-24.509000000000007</v>
      </c>
      <c r="M155" s="53">
        <v>-19.943999999999999</v>
      </c>
      <c r="N155" s="53">
        <v>-19.574000000000002</v>
      </c>
      <c r="O155" s="51">
        <v>-19.777999999999999</v>
      </c>
      <c r="P155" s="54">
        <f t="shared" si="40"/>
        <v>-19.443000000000005</v>
      </c>
    </row>
    <row r="156" spans="1:16" s="5" customFormat="1" ht="13" x14ac:dyDescent="0.3">
      <c r="A156" s="128"/>
      <c r="B156" s="170" t="s">
        <v>104</v>
      </c>
      <c r="C156" s="7" t="s">
        <v>70</v>
      </c>
      <c r="D156" s="239">
        <v>0</v>
      </c>
      <c r="E156" s="34">
        <v>0</v>
      </c>
      <c r="F156" s="123">
        <f t="shared" ref="F156:P156" si="41">SUM(F149:F155)</f>
        <v>397.00799999999998</v>
      </c>
      <c r="G156" s="123">
        <f t="shared" si="41"/>
        <v>853.3449999999998</v>
      </c>
      <c r="H156" s="121">
        <f t="shared" si="41"/>
        <v>1284.413</v>
      </c>
      <c r="I156" s="122">
        <f t="shared" si="41"/>
        <v>217.74799999999993</v>
      </c>
      <c r="J156" s="122">
        <f t="shared" si="41"/>
        <v>188.77399999999997</v>
      </c>
      <c r="K156" s="122">
        <f t="shared" si="41"/>
        <v>189.1689999999999</v>
      </c>
      <c r="L156" s="122">
        <f t="shared" si="41"/>
        <v>257.65299999999991</v>
      </c>
      <c r="M156" s="122">
        <f t="shared" si="41"/>
        <v>306.21999999999997</v>
      </c>
      <c r="N156" s="122">
        <f t="shared" si="41"/>
        <v>299.92599999999987</v>
      </c>
      <c r="O156" s="204">
        <f t="shared" si="41"/>
        <v>334.42899999999997</v>
      </c>
      <c r="P156" s="121">
        <f t="shared" si="41"/>
        <v>343.83799999999997</v>
      </c>
    </row>
    <row r="157" spans="1:16" ht="14.5" x14ac:dyDescent="0.25">
      <c r="A157" s="124"/>
      <c r="B157" s="167" t="s">
        <v>105</v>
      </c>
      <c r="C157" s="70"/>
      <c r="D157" s="243"/>
      <c r="E157" s="235"/>
      <c r="F157" s="76">
        <f>F23-F156</f>
        <v>0</v>
      </c>
      <c r="G157" s="171"/>
      <c r="H157" s="171"/>
      <c r="I157" s="75"/>
      <c r="J157" s="75"/>
      <c r="K157" s="75"/>
      <c r="L157" s="75"/>
      <c r="M157" s="75"/>
      <c r="N157" s="75"/>
      <c r="O157" s="75"/>
      <c r="P157" s="171"/>
    </row>
    <row r="158" spans="1:16" ht="13" x14ac:dyDescent="0.3">
      <c r="A158" s="124"/>
      <c r="B158" s="42" t="s">
        <v>14</v>
      </c>
      <c r="C158" s="3" t="s">
        <v>70</v>
      </c>
      <c r="D158" s="38">
        <v>0</v>
      </c>
      <c r="E158" s="38">
        <v>0</v>
      </c>
      <c r="F158" s="68">
        <v>10829.97</v>
      </c>
      <c r="G158" s="68">
        <v>12542.050999999999</v>
      </c>
      <c r="H158" s="68">
        <v>25767.734</v>
      </c>
      <c r="I158" s="136">
        <v>0</v>
      </c>
      <c r="J158" s="136">
        <v>0</v>
      </c>
      <c r="K158" s="136">
        <v>0</v>
      </c>
      <c r="L158" s="176">
        <v>12542.050999999999</v>
      </c>
      <c r="M158" s="176">
        <v>12682.06</v>
      </c>
      <c r="N158" s="176">
        <v>22482.837</v>
      </c>
      <c r="O158" s="176">
        <v>22804.787</v>
      </c>
      <c r="P158" s="68">
        <f t="shared" ref="P158:P164" si="42">H158</f>
        <v>25767.734</v>
      </c>
    </row>
    <row r="159" spans="1:16" ht="13" x14ac:dyDescent="0.3">
      <c r="A159" s="124"/>
      <c r="B159" s="42" t="s">
        <v>15</v>
      </c>
      <c r="C159" s="3" t="s">
        <v>70</v>
      </c>
      <c r="D159" s="38">
        <v>0</v>
      </c>
      <c r="E159" s="38">
        <v>0</v>
      </c>
      <c r="F159" s="68">
        <v>6760.6109999999999</v>
      </c>
      <c r="G159" s="68">
        <v>6883.366</v>
      </c>
      <c r="H159" s="68">
        <v>13377.005999999999</v>
      </c>
      <c r="I159" s="136">
        <v>0</v>
      </c>
      <c r="J159" s="136">
        <v>0</v>
      </c>
      <c r="K159" s="136">
        <v>0</v>
      </c>
      <c r="L159" s="176">
        <v>6883.366</v>
      </c>
      <c r="M159" s="176">
        <v>7002.5789999999997</v>
      </c>
      <c r="N159" s="176">
        <v>10166.169</v>
      </c>
      <c r="O159" s="176">
        <v>10427.026</v>
      </c>
      <c r="P159" s="68">
        <f t="shared" si="42"/>
        <v>13377.005999999999</v>
      </c>
    </row>
    <row r="160" spans="1:16" ht="13" x14ac:dyDescent="0.3">
      <c r="A160" s="124"/>
      <c r="B160" s="42" t="s">
        <v>17</v>
      </c>
      <c r="C160" s="3" t="s">
        <v>70</v>
      </c>
      <c r="D160" s="38">
        <v>0</v>
      </c>
      <c r="E160" s="38">
        <v>0</v>
      </c>
      <c r="F160" s="68">
        <v>891.36199999999997</v>
      </c>
      <c r="G160" s="68">
        <v>1716.19</v>
      </c>
      <c r="H160" s="68">
        <v>11261.583000000001</v>
      </c>
      <c r="I160" s="136">
        <v>0</v>
      </c>
      <c r="J160" s="136">
        <v>0</v>
      </c>
      <c r="K160" s="136">
        <v>0</v>
      </c>
      <c r="L160" s="176">
        <v>1716.19</v>
      </c>
      <c r="M160" s="176">
        <v>3889.1469999999999</v>
      </c>
      <c r="N160" s="176">
        <v>7288.2049999999999</v>
      </c>
      <c r="O160" s="176">
        <v>9400.7389999999923</v>
      </c>
      <c r="P160" s="68">
        <f t="shared" si="42"/>
        <v>11261.583000000001</v>
      </c>
    </row>
    <row r="161" spans="1:16" ht="13" x14ac:dyDescent="0.3">
      <c r="A161" s="124"/>
      <c r="B161" s="42" t="s">
        <v>16</v>
      </c>
      <c r="C161" s="3" t="s">
        <v>70</v>
      </c>
      <c r="D161" s="38">
        <v>0</v>
      </c>
      <c r="E161" s="38">
        <v>0</v>
      </c>
      <c r="F161" s="68">
        <v>755.90200000000004</v>
      </c>
      <c r="G161" s="68">
        <v>1036.7940000000001</v>
      </c>
      <c r="H161" s="68">
        <v>4405.348</v>
      </c>
      <c r="I161" s="136">
        <v>0</v>
      </c>
      <c r="J161" s="136">
        <v>0</v>
      </c>
      <c r="K161" s="136">
        <v>0</v>
      </c>
      <c r="L161" s="176">
        <v>1036.7940000000001</v>
      </c>
      <c r="M161" s="176">
        <v>2620.828</v>
      </c>
      <c r="N161" s="176">
        <v>4366.3429999999998</v>
      </c>
      <c r="O161" s="176">
        <v>4444.8509999999997</v>
      </c>
      <c r="P161" s="68">
        <f t="shared" si="42"/>
        <v>4405.348</v>
      </c>
    </row>
    <row r="162" spans="1:16" ht="13" x14ac:dyDescent="0.3">
      <c r="A162" s="124"/>
      <c r="B162" s="42" t="s">
        <v>18</v>
      </c>
      <c r="C162" s="3" t="s">
        <v>70</v>
      </c>
      <c r="D162" s="38">
        <v>0</v>
      </c>
      <c r="E162" s="38">
        <v>0</v>
      </c>
      <c r="F162" s="68">
        <v>151.81</v>
      </c>
      <c r="G162" s="68">
        <v>261.87700000000001</v>
      </c>
      <c r="H162" s="68">
        <v>1749.354</v>
      </c>
      <c r="I162" s="136">
        <v>0</v>
      </c>
      <c r="J162" s="136">
        <v>0</v>
      </c>
      <c r="K162" s="136">
        <v>0</v>
      </c>
      <c r="L162" s="176">
        <v>261.87700000000001</v>
      </c>
      <c r="M162" s="176">
        <v>202.64599999999999</v>
      </c>
      <c r="N162" s="176">
        <v>1044.7550000000001</v>
      </c>
      <c r="O162" s="176">
        <v>1186.9659999999999</v>
      </c>
      <c r="P162" s="68">
        <f t="shared" si="42"/>
        <v>1749.354</v>
      </c>
    </row>
    <row r="163" spans="1:16" ht="13" x14ac:dyDescent="0.3">
      <c r="A163" s="124"/>
      <c r="B163" s="42" t="s">
        <v>19</v>
      </c>
      <c r="C163" s="3" t="s">
        <v>70</v>
      </c>
      <c r="D163" s="38">
        <v>0</v>
      </c>
      <c r="E163" s="38">
        <v>0</v>
      </c>
      <c r="F163" s="68">
        <v>9823.9410000000007</v>
      </c>
      <c r="G163" s="68">
        <v>12807.989</v>
      </c>
      <c r="H163" s="68">
        <v>39158.85</v>
      </c>
      <c r="I163" s="136">
        <v>0</v>
      </c>
      <c r="J163" s="136">
        <v>0</v>
      </c>
      <c r="K163" s="136">
        <v>0</v>
      </c>
      <c r="L163" s="176">
        <v>12807.989</v>
      </c>
      <c r="M163" s="176">
        <v>18600.37</v>
      </c>
      <c r="N163" s="176">
        <v>21106.694</v>
      </c>
      <c r="O163" s="176">
        <v>36665.677000000003</v>
      </c>
      <c r="P163" s="68">
        <f t="shared" si="42"/>
        <v>39158.85</v>
      </c>
    </row>
    <row r="164" spans="1:16" ht="13" x14ac:dyDescent="0.3">
      <c r="A164" s="124"/>
      <c r="B164" s="43" t="s">
        <v>20</v>
      </c>
      <c r="C164" s="12" t="s">
        <v>70</v>
      </c>
      <c r="D164" s="34">
        <v>0</v>
      </c>
      <c r="E164" s="34">
        <v>0</v>
      </c>
      <c r="F164" s="69">
        <v>-4360.7439999999997</v>
      </c>
      <c r="G164" s="69">
        <v>-7099.759</v>
      </c>
      <c r="H164" s="69">
        <v>-57207.883999999998</v>
      </c>
      <c r="I164" s="137">
        <v>0</v>
      </c>
      <c r="J164" s="137">
        <v>0</v>
      </c>
      <c r="K164" s="137">
        <v>0</v>
      </c>
      <c r="L164" s="67">
        <v>-7099.759</v>
      </c>
      <c r="M164" s="67">
        <v>-10913.011</v>
      </c>
      <c r="N164" s="67">
        <v>-30771.324000000001</v>
      </c>
      <c r="O164" s="176">
        <v>-48272.436000000002</v>
      </c>
      <c r="P164" s="69">
        <f t="shared" si="42"/>
        <v>-57207.883999999998</v>
      </c>
    </row>
    <row r="165" spans="1:16" s="5" customFormat="1" ht="13" x14ac:dyDescent="0.3">
      <c r="A165" s="128"/>
      <c r="B165" s="170" t="s">
        <v>107</v>
      </c>
      <c r="C165" s="7" t="s">
        <v>70</v>
      </c>
      <c r="D165" s="245">
        <v>0</v>
      </c>
      <c r="E165" s="237">
        <v>0</v>
      </c>
      <c r="F165" s="232">
        <f>SUM(F158:F164)</f>
        <v>24852.852000000006</v>
      </c>
      <c r="G165" s="19">
        <f>SUM(G158:G164)</f>
        <v>28148.508000000002</v>
      </c>
      <c r="H165" s="19">
        <f>SUM(H158:H164)</f>
        <v>38511.991000000002</v>
      </c>
      <c r="I165" s="247">
        <v>0</v>
      </c>
      <c r="J165" s="137">
        <v>0</v>
      </c>
      <c r="K165" s="137">
        <v>0</v>
      </c>
      <c r="L165" s="20">
        <f>SUM(L158:L164)</f>
        <v>28148.508000000002</v>
      </c>
      <c r="M165" s="20">
        <f>SUM(M158:M164)</f>
        <v>34084.619000000006</v>
      </c>
      <c r="N165" s="20">
        <f>SUM(N158:N164)</f>
        <v>35683.678999999996</v>
      </c>
      <c r="O165" s="205">
        <f>SUM(O158:O164)</f>
        <v>36657.61</v>
      </c>
      <c r="P165" s="8">
        <f>SUM(P158:P164)</f>
        <v>38511.991000000002</v>
      </c>
    </row>
    <row r="166" spans="1:16" ht="14.5" x14ac:dyDescent="0.25">
      <c r="A166" s="124"/>
      <c r="B166" s="167" t="s">
        <v>106</v>
      </c>
      <c r="C166" s="70"/>
      <c r="D166" s="243"/>
      <c r="E166" s="235"/>
      <c r="F166" s="76"/>
      <c r="G166" s="75"/>
      <c r="H166" s="75"/>
      <c r="I166" s="75"/>
      <c r="J166" s="75"/>
      <c r="K166" s="75"/>
      <c r="L166" s="75"/>
      <c r="M166" s="75"/>
      <c r="N166" s="75"/>
      <c r="O166" s="75"/>
      <c r="P166" s="76"/>
    </row>
    <row r="167" spans="1:16" ht="13" x14ac:dyDescent="0.3">
      <c r="A167" s="124"/>
      <c r="B167" s="42" t="s">
        <v>14</v>
      </c>
      <c r="C167" s="3" t="s">
        <v>70</v>
      </c>
      <c r="D167" s="38">
        <v>0</v>
      </c>
      <c r="E167" s="38">
        <v>0</v>
      </c>
      <c r="F167" s="68">
        <v>9766.2330000000002</v>
      </c>
      <c r="G167" s="68">
        <v>11263.311</v>
      </c>
      <c r="H167" s="68">
        <v>24315.458999999999</v>
      </c>
      <c r="I167" s="136">
        <v>0</v>
      </c>
      <c r="J167" s="136">
        <v>0</v>
      </c>
      <c r="K167" s="136">
        <v>0</v>
      </c>
      <c r="L167" s="176">
        <v>11263.311</v>
      </c>
      <c r="M167" s="176">
        <v>11473.284</v>
      </c>
      <c r="N167" s="176">
        <v>21159.143</v>
      </c>
      <c r="O167" s="176">
        <v>21367.345000000001</v>
      </c>
      <c r="P167" s="68">
        <f t="shared" ref="P167:P173" si="43">H167</f>
        <v>24315.458999999999</v>
      </c>
    </row>
    <row r="168" spans="1:16" ht="13" x14ac:dyDescent="0.3">
      <c r="A168" s="124"/>
      <c r="B168" s="42" t="s">
        <v>15</v>
      </c>
      <c r="C168" s="3" t="s">
        <v>70</v>
      </c>
      <c r="D168" s="38">
        <v>0</v>
      </c>
      <c r="E168" s="38">
        <v>0</v>
      </c>
      <c r="F168" s="68">
        <v>4956.1970000000001</v>
      </c>
      <c r="G168" s="68">
        <v>4513.3829999999998</v>
      </c>
      <c r="H168" s="68">
        <v>10374.429</v>
      </c>
      <c r="I168" s="136">
        <v>0</v>
      </c>
      <c r="J168" s="136">
        <v>0</v>
      </c>
      <c r="K168" s="136">
        <v>0</v>
      </c>
      <c r="L168" s="176">
        <v>4513.3829999999998</v>
      </c>
      <c r="M168" s="176">
        <v>4603.8360000000002</v>
      </c>
      <c r="N168" s="176">
        <v>7493.9040000000005</v>
      </c>
      <c r="O168" s="176">
        <v>7572.0050000000001</v>
      </c>
      <c r="P168" s="68">
        <f t="shared" si="43"/>
        <v>10374.429</v>
      </c>
    </row>
    <row r="169" spans="1:16" ht="13" x14ac:dyDescent="0.3">
      <c r="A169" s="124"/>
      <c r="B169" s="42" t="s">
        <v>17</v>
      </c>
      <c r="C169" s="3" t="s">
        <v>70</v>
      </c>
      <c r="D169" s="38">
        <v>0</v>
      </c>
      <c r="E169" s="38">
        <v>0</v>
      </c>
      <c r="F169" s="68">
        <v>364.23500000000001</v>
      </c>
      <c r="G169" s="68">
        <v>1210.6130000000001</v>
      </c>
      <c r="H169" s="68">
        <v>9327.5210000000006</v>
      </c>
      <c r="I169" s="136">
        <v>0</v>
      </c>
      <c r="J169" s="136">
        <v>0</v>
      </c>
      <c r="K169" s="136">
        <v>0</v>
      </c>
      <c r="L169" s="176">
        <v>1210.6130000000001</v>
      </c>
      <c r="M169" s="176">
        <v>3180.7730000000001</v>
      </c>
      <c r="N169" s="176">
        <v>5652.0050000000001</v>
      </c>
      <c r="O169" s="176">
        <v>7569.2669999999998</v>
      </c>
      <c r="P169" s="68">
        <f t="shared" si="43"/>
        <v>9327.5210000000006</v>
      </c>
    </row>
    <row r="170" spans="1:16" ht="13" x14ac:dyDescent="0.3">
      <c r="A170" s="124"/>
      <c r="B170" s="42" t="s">
        <v>16</v>
      </c>
      <c r="C170" s="3" t="s">
        <v>70</v>
      </c>
      <c r="D170" s="38">
        <v>0</v>
      </c>
      <c r="E170" s="38">
        <v>0</v>
      </c>
      <c r="F170" s="68">
        <v>494.66500000000002</v>
      </c>
      <c r="G170" s="68">
        <v>699.08</v>
      </c>
      <c r="H170" s="68">
        <v>4099.5150000000003</v>
      </c>
      <c r="I170" s="136">
        <v>0</v>
      </c>
      <c r="J170" s="136">
        <v>0</v>
      </c>
      <c r="K170" s="136">
        <v>0</v>
      </c>
      <c r="L170" s="176">
        <v>699.08</v>
      </c>
      <c r="M170" s="176">
        <v>2287.9050000000002</v>
      </c>
      <c r="N170" s="176">
        <v>4010.0230000000001</v>
      </c>
      <c r="O170" s="176">
        <v>4065.6590000000001</v>
      </c>
      <c r="P170" s="68">
        <f t="shared" si="43"/>
        <v>4099.5150000000003</v>
      </c>
    </row>
    <row r="171" spans="1:16" ht="13" x14ac:dyDescent="0.3">
      <c r="A171" s="124"/>
      <c r="B171" s="42" t="s">
        <v>18</v>
      </c>
      <c r="C171" s="3" t="s">
        <v>70</v>
      </c>
      <c r="D171" s="38">
        <v>0</v>
      </c>
      <c r="E171" s="38">
        <v>0</v>
      </c>
      <c r="F171" s="68">
        <v>103.91</v>
      </c>
      <c r="G171" s="68">
        <v>36.356999999999999</v>
      </c>
      <c r="H171" s="68">
        <v>1493.7929999999999</v>
      </c>
      <c r="I171" s="136">
        <v>0</v>
      </c>
      <c r="J171" s="136">
        <v>0</v>
      </c>
      <c r="K171" s="136">
        <v>0</v>
      </c>
      <c r="L171" s="176">
        <v>36.356999999999999</v>
      </c>
      <c r="M171" s="176">
        <v>29.437000000000001</v>
      </c>
      <c r="N171" s="176">
        <v>806.57</v>
      </c>
      <c r="O171" s="176">
        <v>898.85599999999999</v>
      </c>
      <c r="P171" s="68">
        <f t="shared" si="43"/>
        <v>1493.7929999999999</v>
      </c>
    </row>
    <row r="172" spans="1:16" ht="13" x14ac:dyDescent="0.3">
      <c r="A172" s="124"/>
      <c r="B172" s="42" t="s">
        <v>19</v>
      </c>
      <c r="C172" s="3" t="s">
        <v>70</v>
      </c>
      <c r="D172" s="38">
        <v>0</v>
      </c>
      <c r="E172" s="38">
        <v>0</v>
      </c>
      <c r="F172" s="68">
        <v>5772.4930000000004</v>
      </c>
      <c r="G172" s="68">
        <v>6759.3940000000002</v>
      </c>
      <c r="H172" s="68">
        <v>26320.667000000001</v>
      </c>
      <c r="I172" s="136">
        <v>0</v>
      </c>
      <c r="J172" s="136">
        <v>0</v>
      </c>
      <c r="K172" s="136">
        <v>0</v>
      </c>
      <c r="L172" s="176">
        <v>6759.3940000000002</v>
      </c>
      <c r="M172" s="176">
        <v>5556.9409999999998</v>
      </c>
      <c r="N172" s="176">
        <v>9320.6489999999994</v>
      </c>
      <c r="O172" s="176">
        <v>24039.571</v>
      </c>
      <c r="P172" s="68">
        <f t="shared" si="43"/>
        <v>26320.667000000001</v>
      </c>
    </row>
    <row r="173" spans="1:16" ht="13" x14ac:dyDescent="0.3">
      <c r="A173" s="124"/>
      <c r="B173" s="43" t="s">
        <v>20</v>
      </c>
      <c r="C173" s="12" t="s">
        <v>70</v>
      </c>
      <c r="D173" s="239">
        <v>0</v>
      </c>
      <c r="E173" s="34">
        <v>0</v>
      </c>
      <c r="F173" s="69">
        <v>-4361.0619999999999</v>
      </c>
      <c r="G173" s="69">
        <v>-7024.5780000000004</v>
      </c>
      <c r="H173" s="69">
        <v>-57054.525999999998</v>
      </c>
      <c r="I173" s="137">
        <v>0</v>
      </c>
      <c r="J173" s="137">
        <v>0</v>
      </c>
      <c r="K173" s="137">
        <v>0</v>
      </c>
      <c r="L173" s="67">
        <v>-7024.5780000000004</v>
      </c>
      <c r="M173" s="67">
        <v>-10817.888999999999</v>
      </c>
      <c r="N173" s="67">
        <v>-31656.63</v>
      </c>
      <c r="O173" s="176">
        <v>-48137.959000000003</v>
      </c>
      <c r="P173" s="69">
        <f t="shared" si="43"/>
        <v>-57054.525999999998</v>
      </c>
    </row>
    <row r="174" spans="1:16" s="5" customFormat="1" ht="13" x14ac:dyDescent="0.3">
      <c r="A174" s="128"/>
      <c r="B174" s="170" t="s">
        <v>86</v>
      </c>
      <c r="C174" s="177" t="s">
        <v>70</v>
      </c>
      <c r="D174" s="245">
        <v>0</v>
      </c>
      <c r="E174" s="237">
        <v>0</v>
      </c>
      <c r="F174" s="232">
        <f>SUM(F167:F173)</f>
        <v>17096.671000000002</v>
      </c>
      <c r="G174" s="178">
        <f>SUM(G167:G173)</f>
        <v>17457.560000000001</v>
      </c>
      <c r="H174" s="178">
        <f>SUM(H167:H173)</f>
        <v>18876.857999999993</v>
      </c>
      <c r="I174" s="137">
        <v>0</v>
      </c>
      <c r="J174" s="137">
        <v>0</v>
      </c>
      <c r="K174" s="137">
        <v>0</v>
      </c>
      <c r="L174" s="20">
        <f>SUM(L167:L173)</f>
        <v>17457.560000000001</v>
      </c>
      <c r="M174" s="20">
        <f>SUM(M167:M173)</f>
        <v>16314.287</v>
      </c>
      <c r="N174" s="20">
        <f>SUM(N167:N173)</f>
        <v>16785.663999999993</v>
      </c>
      <c r="O174" s="205">
        <f>SUM(O167:O173)</f>
        <v>17374.743999999992</v>
      </c>
      <c r="P174" s="8">
        <f>SUM(P167:P173)</f>
        <v>18876.857999999993</v>
      </c>
    </row>
    <row r="175" spans="1:16" x14ac:dyDescent="0.25">
      <c r="B175" s="138"/>
      <c r="C175" s="138"/>
      <c r="D175" s="97"/>
      <c r="E175" s="97"/>
      <c r="F175" s="139"/>
      <c r="G175" s="139"/>
      <c r="H175" s="139"/>
      <c r="I175" s="139"/>
      <c r="J175" s="139"/>
      <c r="K175" s="139"/>
      <c r="L175" s="139"/>
      <c r="M175" s="139"/>
      <c r="N175" s="139"/>
      <c r="O175" s="139"/>
      <c r="P175" s="139"/>
    </row>
    <row r="176" spans="1:16" hidden="1" x14ac:dyDescent="0.25">
      <c r="F176" s="96">
        <f t="shared" ref="F176:P176" si="44">F104-F93</f>
        <v>-2.0805999974982115E-4</v>
      </c>
      <c r="G176" s="96">
        <f t="shared" si="44"/>
        <v>6.0424109999985376E-2</v>
      </c>
      <c r="H176" s="96">
        <f t="shared" si="44"/>
        <v>0</v>
      </c>
      <c r="I176" s="96">
        <f t="shared" si="44"/>
        <v>-3.4948999996231578E-4</v>
      </c>
      <c r="J176" s="96">
        <f t="shared" si="44"/>
        <v>-2.9949779999924431E-2</v>
      </c>
      <c r="K176" s="96">
        <f t="shared" si="44"/>
        <v>0</v>
      </c>
      <c r="L176" s="96">
        <f t="shared" si="44"/>
        <v>1.0406999945189455E-4</v>
      </c>
      <c r="M176" s="96">
        <f t="shared" si="44"/>
        <v>0</v>
      </c>
      <c r="N176" s="96">
        <f t="shared" si="44"/>
        <v>-7.0103000007293303E-4</v>
      </c>
      <c r="O176" s="96">
        <f t="shared" si="44"/>
        <v>0</v>
      </c>
      <c r="P176" s="96">
        <f t="shared" si="44"/>
        <v>0</v>
      </c>
    </row>
    <row r="177" spans="2:16" ht="13" hidden="1" x14ac:dyDescent="0.25">
      <c r="F177" s="6"/>
      <c r="O177" s="1" t="s">
        <v>21</v>
      </c>
      <c r="P177" s="1" t="s">
        <v>21</v>
      </c>
    </row>
    <row r="178" spans="2:16" ht="15" customHeight="1" x14ac:dyDescent="0.25">
      <c r="B178" s="249" t="s">
        <v>61</v>
      </c>
      <c r="C178" s="249"/>
      <c r="D178" s="249"/>
      <c r="E178" s="249"/>
      <c r="F178" s="249"/>
      <c r="G178" s="249"/>
      <c r="H178" s="249"/>
      <c r="I178" s="249"/>
      <c r="J178" s="249"/>
      <c r="K178" s="249"/>
      <c r="L178" s="249"/>
      <c r="M178" s="249"/>
      <c r="N178" s="249"/>
      <c r="O178" s="249"/>
    </row>
    <row r="179" spans="2:16" ht="28.5" customHeight="1" x14ac:dyDescent="0.25">
      <c r="B179" s="249" t="s">
        <v>118</v>
      </c>
      <c r="C179" s="249"/>
      <c r="D179" s="249"/>
      <c r="E179" s="249"/>
      <c r="F179" s="249"/>
      <c r="G179" s="249"/>
      <c r="H179" s="249"/>
      <c r="I179" s="249"/>
      <c r="J179" s="249"/>
      <c r="K179" s="249"/>
      <c r="L179" s="249"/>
      <c r="M179" s="249"/>
      <c r="N179" s="249"/>
      <c r="O179" s="249"/>
    </row>
    <row r="180" spans="2:16" ht="13" x14ac:dyDescent="0.25">
      <c r="B180" s="249" t="s">
        <v>119</v>
      </c>
      <c r="C180" s="249"/>
      <c r="D180" s="249"/>
      <c r="E180" s="249"/>
      <c r="F180" s="249"/>
      <c r="G180" s="249"/>
      <c r="H180" s="249"/>
      <c r="I180" s="249"/>
      <c r="J180" s="249"/>
      <c r="K180" s="249"/>
      <c r="L180" s="249"/>
      <c r="M180" s="249"/>
      <c r="N180" s="249"/>
      <c r="O180" s="249"/>
    </row>
    <row r="182" spans="2:16" s="193" customFormat="1" x14ac:dyDescent="0.25">
      <c r="G182" s="194">
        <f>G12-G165</f>
        <v>0</v>
      </c>
      <c r="H182" s="194">
        <f>H12-H165</f>
        <v>0</v>
      </c>
      <c r="I182" s="194"/>
      <c r="L182" s="194">
        <f t="shared" ref="L182:P182" si="45">L12-L165</f>
        <v>0</v>
      </c>
      <c r="M182" s="194">
        <f t="shared" si="45"/>
        <v>0</v>
      </c>
      <c r="N182" s="194">
        <f t="shared" si="45"/>
        <v>0</v>
      </c>
      <c r="O182" s="194">
        <f t="shared" si="45"/>
        <v>0</v>
      </c>
      <c r="P182" s="194">
        <f t="shared" si="45"/>
        <v>0</v>
      </c>
    </row>
    <row r="183" spans="2:16" s="193" customFormat="1" ht="14" x14ac:dyDescent="0.3">
      <c r="G183" s="248"/>
      <c r="H183" s="248"/>
      <c r="I183" s="194"/>
      <c r="L183" s="194">
        <f t="shared" ref="L183:P183" si="46">L16-L174</f>
        <v>0</v>
      </c>
      <c r="M183" s="194">
        <f t="shared" si="46"/>
        <v>0</v>
      </c>
      <c r="N183" s="194">
        <f t="shared" si="46"/>
        <v>0</v>
      </c>
      <c r="O183" s="194">
        <f t="shared" si="46"/>
        <v>0</v>
      </c>
      <c r="P183" s="194">
        <f t="shared" si="46"/>
        <v>0</v>
      </c>
    </row>
  </sheetData>
  <mergeCells count="3">
    <mergeCell ref="B178:O178"/>
    <mergeCell ref="B179:O179"/>
    <mergeCell ref="B180:O180"/>
  </mergeCells>
  <printOptions horizontalCentered="1"/>
  <pageMargins left="0.25" right="0.25" top="0.5" bottom="0.25" header="0.5" footer="0.5"/>
  <pageSetup paperSize="9" scale="61" fitToHeight="0" orientation="landscape" r:id="rId1"/>
  <headerFooter alignWithMargins="0"/>
  <rowBreaks count="2" manualBreakCount="2">
    <brk id="62" min="1" max="15" man="1"/>
    <brk id="121" min="1" max="15" man="1"/>
  </rowBreaks>
  <ignoredErrors>
    <ignoredError sqref="D35:P36 D9:P9 D19:P19 D37:G37 D113:G174 D106:F112 D14:G14 D11:G11 I11:P11 D16:P16 D15:G15 I15:P15 D25:P26 D24:G24 I24:O24 D50:P50 D46:F46 D47:F47 D88:P88 D65:G87 I65:P80 D89:G105 D48:F49 I48:P49 I46:N46 I47:N47 D62:P64 D55:F61 H59:P61 D53:P54 D51:H51 D12:O12 D43:P45 D38:G38 M38:P38 I38:K38 I37:K37 D39:G42 I39:P42 M37:P37 D23:G23 I23:O23 D52:K52 M52:O52 I55:P55 I56:P56 I57:P57 I58:P58 D10:G10 I10:P10 D13:G13 I13:P13 I14:P14 D20:G22 I20:O22 D32:P33 D27:G27 I27:O27 D28:G29 I28:O29 D30:G31 I30:O31 I87:P87 I81:O81 I82:O86" numberStoredAsText="1"/>
    <ignoredError sqref="H65:H87 H89:P96 I106:P112 H113:P113 G47 G46 G48:G49 G55 H174:P174 I167:P173 H165:P166 I158:P164 G57:G61 P20:P22 P23 P24 P30:P31 P28:P29 P27 H104:P105 I99:N99 I98:N98 I97:N97 I100:N100 I101:N101 I102:N102 I103:N103 H121:P122 I114:P114 I115:P120 H130:P148 I123:P123 I124:P129 H156:P157 I149:P149 I150:P155" numberStoredAsText="1" formulaRange="1"/>
    <ignoredError sqref="H106:H112" formulaRange="1"/>
    <ignoredError sqref="I51:P51 P12" numberStoredAsText="1" formula="1"/>
    <ignoredError sqref="G56" numberStoredAsText="1"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Q4-22 Data Supplement</vt:lpstr>
      <vt:lpstr>'Q4-22 Data Supplement'!Print_Area</vt:lpstr>
      <vt:lpstr>'Q4-22 Data Supplement'!Print_Titles</vt:lpstr>
    </vt:vector>
  </TitlesOfParts>
  <Company>Euroland.com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Data</dc:subject>
  <dc:creator>Euroland.com</dc:creator>
  <cp:lastModifiedBy>Marc Hammoud</cp:lastModifiedBy>
  <cp:lastPrinted>2023-03-16T05:21:22Z</cp:lastPrinted>
  <dcterms:created xsi:type="dcterms:W3CDTF">2022-10-25T08:19:36Z</dcterms:created>
  <dcterms:modified xsi:type="dcterms:W3CDTF">2023-03-17T06:59:00Z</dcterms:modified>
</cp:coreProperties>
</file>